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renova\Desktop\ПФХД 2021\ПФХД 2021\ПФХД 2021\"/>
    </mc:Choice>
  </mc:AlternateContent>
  <bookViews>
    <workbookView xWindow="0" yWindow="0" windowWidth="28800" windowHeight="11685"/>
  </bookViews>
  <sheets>
    <sheet name="Приложение 2 ПФХД стр1-4" sheetId="1" r:id="rId1"/>
    <sheet name="Приложение 2 ПФХД стр5-7" sheetId="6" r:id="rId2"/>
    <sheet name="Приложение к ПФХД доходы" sheetId="12" r:id="rId3"/>
    <sheet name="Приложение к ПФХД расходы КФО 4" sheetId="7" r:id="rId4"/>
    <sheet name="Приложение к ПФХД расходы КФО 5" sheetId="13" r:id="rId5"/>
    <sheet name="Приложение к ПФХД расходы КФО 2" sheetId="9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2" l="1"/>
  <c r="J131" i="13" l="1"/>
  <c r="J130" i="13"/>
  <c r="J288" i="7"/>
  <c r="J286" i="7"/>
  <c r="J267" i="7"/>
  <c r="J76" i="7" l="1"/>
  <c r="D14" i="7"/>
  <c r="Q14" i="7" s="1"/>
  <c r="E56" i="12"/>
  <c r="E19" i="12"/>
  <c r="F19" i="6"/>
  <c r="F18" i="6"/>
  <c r="F16" i="6"/>
  <c r="F15" i="6"/>
  <c r="F14" i="6"/>
  <c r="M117" i="1"/>
  <c r="J117" i="1"/>
  <c r="G117" i="1"/>
  <c r="G97" i="1"/>
  <c r="G78" i="1"/>
  <c r="G173" i="1"/>
  <c r="M150" i="1"/>
  <c r="J150" i="1"/>
  <c r="G150" i="1"/>
  <c r="G136" i="1"/>
  <c r="G51" i="1"/>
  <c r="G47" i="1"/>
  <c r="G50" i="1"/>
  <c r="J149" i="13" l="1"/>
  <c r="J154" i="13" l="1"/>
  <c r="I149" i="13"/>
  <c r="J148" i="13"/>
  <c r="E77" i="12"/>
  <c r="F28" i="6" l="1"/>
  <c r="F27" i="6"/>
  <c r="J56" i="9"/>
  <c r="J98" i="9"/>
  <c r="G177" i="1"/>
  <c r="G108" i="1"/>
  <c r="G113" i="1"/>
  <c r="J265" i="7" l="1"/>
  <c r="J276" i="7"/>
  <c r="J278" i="7"/>
  <c r="J285" i="7"/>
  <c r="G48" i="1" l="1"/>
  <c r="G172" i="1"/>
  <c r="I93" i="9" l="1"/>
  <c r="I92" i="9"/>
  <c r="I95" i="9"/>
  <c r="I96" i="9"/>
  <c r="I97" i="9"/>
  <c r="I98" i="9"/>
  <c r="I91" i="9"/>
  <c r="H57" i="9"/>
  <c r="H56" i="9"/>
  <c r="J143" i="13"/>
  <c r="I148" i="13"/>
  <c r="J113" i="13"/>
  <c r="J74" i="13"/>
  <c r="J64" i="13"/>
  <c r="J61" i="13"/>
  <c r="J58" i="13"/>
  <c r="J53" i="13"/>
  <c r="J52" i="13" s="1"/>
  <c r="J47" i="13"/>
  <c r="J44" i="13"/>
  <c r="J41" i="13"/>
  <c r="J36" i="13"/>
  <c r="J35" i="13" s="1"/>
  <c r="J13" i="13"/>
  <c r="I279" i="7"/>
  <c r="I278" i="7"/>
  <c r="I277" i="7"/>
  <c r="I272" i="7"/>
  <c r="G228" i="7"/>
  <c r="I209" i="7"/>
  <c r="I210" i="7"/>
  <c r="I211" i="7"/>
  <c r="G232" i="7"/>
  <c r="I214" i="7"/>
  <c r="I213" i="7"/>
  <c r="I212" i="7"/>
  <c r="J181" i="7"/>
  <c r="J180" i="7"/>
  <c r="J57" i="13" l="1"/>
  <c r="J65" i="13" s="1"/>
  <c r="J40" i="13"/>
  <c r="J48" i="13" s="1"/>
  <c r="J183" i="7"/>
  <c r="E28" i="12" l="1"/>
  <c r="E97" i="12"/>
  <c r="E79" i="12"/>
  <c r="E35" i="12"/>
  <c r="E20" i="12"/>
  <c r="G25" i="1"/>
  <c r="E96" i="12" l="1"/>
  <c r="E98" i="12" s="1"/>
  <c r="J59" i="7" l="1"/>
  <c r="J56" i="7"/>
  <c r="M129" i="1" l="1"/>
  <c r="J129" i="1"/>
  <c r="G129" i="1"/>
  <c r="M108" i="1" l="1"/>
  <c r="J108" i="1"/>
  <c r="J241" i="7" l="1"/>
  <c r="M49" i="1"/>
  <c r="J49" i="1"/>
  <c r="M48" i="1"/>
  <c r="J48" i="1"/>
  <c r="G110" i="1"/>
  <c r="G182" i="1"/>
  <c r="J256" i="7" l="1"/>
  <c r="J94" i="9" l="1"/>
  <c r="J99" i="9" s="1"/>
  <c r="G28" i="6" l="1"/>
  <c r="G27" i="6"/>
  <c r="G14" i="6"/>
  <c r="J161" i="1"/>
  <c r="G161" i="1"/>
  <c r="M51" i="1"/>
  <c r="J51" i="1"/>
  <c r="J43" i="1"/>
  <c r="G43" i="1"/>
  <c r="J70" i="9" l="1"/>
  <c r="J25" i="7"/>
  <c r="J215" i="7" l="1"/>
  <c r="J257" i="7"/>
  <c r="G39" i="1" l="1"/>
  <c r="J39" i="1"/>
  <c r="M39" i="1"/>
  <c r="G38" i="1" l="1"/>
  <c r="M38" i="1"/>
  <c r="J38" i="1"/>
  <c r="J86" i="9"/>
  <c r="J78" i="9"/>
  <c r="J67" i="9"/>
  <c r="J58" i="9"/>
  <c r="J47" i="9"/>
  <c r="J44" i="9"/>
  <c r="J41" i="9"/>
  <c r="J36" i="9"/>
  <c r="J35" i="9" s="1"/>
  <c r="J30" i="9"/>
  <c r="J27" i="9"/>
  <c r="J24" i="9"/>
  <c r="J19" i="9"/>
  <c r="J18" i="9" s="1"/>
  <c r="J12" i="9"/>
  <c r="J242" i="7"/>
  <c r="J239" i="7"/>
  <c r="J231" i="7"/>
  <c r="J230" i="7"/>
  <c r="J229" i="7"/>
  <c r="J161" i="7"/>
  <c r="J158" i="7"/>
  <c r="J155" i="7"/>
  <c r="J150" i="7"/>
  <c r="J149" i="7" s="1"/>
  <c r="J144" i="7"/>
  <c r="J141" i="7"/>
  <c r="J138" i="7"/>
  <c r="J133" i="7"/>
  <c r="J132" i="7" s="1"/>
  <c r="J127" i="7"/>
  <c r="J124" i="7"/>
  <c r="J121" i="7"/>
  <c r="J116" i="7"/>
  <c r="J115" i="7" s="1"/>
  <c r="J110" i="7"/>
  <c r="J107" i="7"/>
  <c r="J104" i="7"/>
  <c r="J99" i="7"/>
  <c r="J98" i="7" s="1"/>
  <c r="J93" i="7"/>
  <c r="J90" i="7"/>
  <c r="J87" i="7"/>
  <c r="J82" i="7"/>
  <c r="J81" i="7" s="1"/>
  <c r="J73" i="7"/>
  <c r="J70" i="7"/>
  <c r="J65" i="7"/>
  <c r="J64" i="7" s="1"/>
  <c r="J53" i="7"/>
  <c r="J48" i="7"/>
  <c r="J47" i="7" s="1"/>
  <c r="B44" i="7"/>
  <c r="J69" i="7" l="1"/>
  <c r="J77" i="7" s="1"/>
  <c r="J23" i="9"/>
  <c r="J31" i="9" s="1"/>
  <c r="J40" i="9"/>
  <c r="J48" i="9" s="1"/>
  <c r="J52" i="7"/>
  <c r="J60" i="7" s="1"/>
  <c r="J86" i="7"/>
  <c r="J94" i="7" s="1"/>
  <c r="J103" i="7"/>
  <c r="J111" i="7" s="1"/>
  <c r="J120" i="7"/>
  <c r="J137" i="7"/>
  <c r="J154" i="7"/>
  <c r="J162" i="7" s="1"/>
  <c r="M180" i="1" l="1"/>
  <c r="J180" i="1"/>
  <c r="G180" i="1"/>
  <c r="G145" i="1" l="1"/>
  <c r="F32" i="6" l="1"/>
  <c r="F42" i="6"/>
  <c r="F33" i="6"/>
  <c r="F31" i="6" l="1"/>
  <c r="F40" i="6" s="1"/>
  <c r="M74" i="1"/>
  <c r="J74" i="1"/>
  <c r="G74" i="1"/>
  <c r="M105" i="1"/>
  <c r="J105" i="1"/>
  <c r="G91" i="1" l="1"/>
  <c r="G93" i="1" l="1"/>
  <c r="G114" i="1"/>
  <c r="M114" i="1"/>
  <c r="J114" i="1"/>
  <c r="M93" i="1"/>
  <c r="J93" i="1"/>
  <c r="J116" i="1" l="1"/>
  <c r="M116" i="1"/>
  <c r="G73" i="1" l="1"/>
  <c r="G116" i="1" l="1"/>
  <c r="F43" i="6" l="1"/>
  <c r="F41" i="6"/>
  <c r="H42" i="6"/>
  <c r="G42" i="6"/>
  <c r="H41" i="6"/>
  <c r="G41" i="6"/>
  <c r="F36" i="6"/>
  <c r="F34" i="6" s="1"/>
  <c r="H33" i="6"/>
  <c r="G33" i="6"/>
  <c r="H32" i="6"/>
  <c r="G32" i="6"/>
  <c r="H24" i="6"/>
  <c r="G24" i="6"/>
  <c r="F24" i="6"/>
  <c r="G17" i="6"/>
  <c r="H43" i="6"/>
  <c r="G43" i="6"/>
  <c r="H31" i="6" l="1"/>
  <c r="H40" i="6" s="1"/>
  <c r="G31" i="6"/>
  <c r="G40" i="6" s="1"/>
  <c r="H17" i="6"/>
  <c r="G21" i="6"/>
  <c r="H21" i="6" l="1"/>
  <c r="G105" i="1" l="1"/>
  <c r="G72" i="1" s="1"/>
  <c r="M91" i="1" l="1"/>
  <c r="J91" i="1"/>
  <c r="J73" i="1" s="1"/>
  <c r="J72" i="1" l="1"/>
  <c r="J193" i="1" s="1"/>
  <c r="M73" i="1" l="1"/>
  <c r="M72" i="1" s="1"/>
  <c r="M193" i="1" l="1"/>
  <c r="G193" i="1"/>
</calcChain>
</file>

<file path=xl/sharedStrings.xml><?xml version="1.0" encoding="utf-8"?>
<sst xmlns="http://schemas.openxmlformats.org/spreadsheetml/2006/main" count="2086" uniqueCount="558">
  <si>
    <t>в том числе:</t>
  </si>
  <si>
    <t>доходы от оказания услуг, работ, компенсации затрат учреждений, всего</t>
  </si>
  <si>
    <t>Расходы, всего</t>
  </si>
  <si>
    <t>в том числе:
на выплаты персоналу, всего</t>
  </si>
  <si>
    <t>в том числе:
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</si>
  <si>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</si>
  <si>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в том числе:
на выплаты по оплате труда</t>
  </si>
  <si>
    <t>уплата налогов, сборов и иных платежей, всего</t>
  </si>
  <si>
    <t>из них:
возврат в бюджет средств субсидии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</si>
  <si>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</si>
  <si>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</si>
  <si>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>Выплаты, уменьшающие доход, всего</t>
  </si>
  <si>
    <t>прочие налоги, уменьшающие доход</t>
  </si>
  <si>
    <t>в том числе:
налог на прибыль</t>
  </si>
  <si>
    <t>налог на добавленную стоимость</t>
  </si>
  <si>
    <t>Прочие выплаты, всего</t>
  </si>
  <si>
    <t>Наименование показателя</t>
  </si>
  <si>
    <t>1</t>
  </si>
  <si>
    <t>Код строки</t>
  </si>
  <si>
    <t>2</t>
  </si>
  <si>
    <t>0001</t>
  </si>
  <si>
    <t>0002</t>
  </si>
  <si>
    <t>1000</t>
  </si>
  <si>
    <t>1200</t>
  </si>
  <si>
    <t>1210</t>
  </si>
  <si>
    <t>2000</t>
  </si>
  <si>
    <t>2100</t>
  </si>
  <si>
    <t>2110</t>
  </si>
  <si>
    <t>2140</t>
  </si>
  <si>
    <t>2141</t>
  </si>
  <si>
    <t>2300</t>
  </si>
  <si>
    <t>2310</t>
  </si>
  <si>
    <t>2330</t>
  </si>
  <si>
    <t>2600</t>
  </si>
  <si>
    <t>3000</t>
  </si>
  <si>
    <t>3010</t>
  </si>
  <si>
    <t>3020</t>
  </si>
  <si>
    <t>3030</t>
  </si>
  <si>
    <t>4000</t>
  </si>
  <si>
    <t>4010</t>
  </si>
  <si>
    <t>3</t>
  </si>
  <si>
    <t>х</t>
  </si>
  <si>
    <t>130</t>
  </si>
  <si>
    <t>111</t>
  </si>
  <si>
    <t>119</t>
  </si>
  <si>
    <t>850</t>
  </si>
  <si>
    <t>851</t>
  </si>
  <si>
    <t>853</t>
  </si>
  <si>
    <t>244</t>
  </si>
  <si>
    <t>Код по бюджетной классификации Российской Федерации</t>
  </si>
  <si>
    <t>4</t>
  </si>
  <si>
    <t>Аналитический код</t>
  </si>
  <si>
    <t>Код субсидии</t>
  </si>
  <si>
    <t>Отраслевой код</t>
  </si>
  <si>
    <t>Сумма</t>
  </si>
  <si>
    <t>на 20</t>
  </si>
  <si>
    <t xml:space="preserve"> г.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</si>
  <si>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</si>
  <si>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</si>
  <si>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</si>
  <si>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</si>
  <si>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5</t>
  </si>
  <si>
    <t>6</t>
  </si>
  <si>
    <t>7</t>
  </si>
  <si>
    <t>8</t>
  </si>
  <si>
    <t>Единица измерения: руб.</t>
  </si>
  <si>
    <t>Орган, осуществляющий</t>
  </si>
  <si>
    <t>Коды</t>
  </si>
  <si>
    <t>383</t>
  </si>
  <si>
    <t>по ОКЕИ</t>
  </si>
  <si>
    <t>КПП</t>
  </si>
  <si>
    <t>ИНН</t>
  </si>
  <si>
    <t>по Сводному реестру</t>
  </si>
  <si>
    <t>глава по БК</t>
  </si>
  <si>
    <t>Дата</t>
  </si>
  <si>
    <t>Раздел 1. Поступления и выплаты</t>
  </si>
  <si>
    <t>Утверждаю</t>
  </si>
  <si>
    <t>"_______" ______________________ 20 ___ г.</t>
  </si>
  <si>
    <t>9</t>
  </si>
  <si>
    <t>10</t>
  </si>
  <si>
    <t>1.1</t>
  </si>
  <si>
    <t>1.2</t>
  </si>
  <si>
    <t>1.3</t>
  </si>
  <si>
    <t>1.4</t>
  </si>
  <si>
    <t>1.4.1</t>
  </si>
  <si>
    <t>1.4.1.1</t>
  </si>
  <si>
    <t>1.4.1.2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</si>
  <si>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</si>
  <si>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</si>
  <si>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</t>
  </si>
  <si>
    <t>1.4.2.2</t>
  </si>
  <si>
    <t>1.4.3</t>
  </si>
  <si>
    <t>1.4.4</t>
  </si>
  <si>
    <t>за счет средств обязательного медицинского страхования</t>
  </si>
  <si>
    <t>1.4.4.1</t>
  </si>
  <si>
    <t>1.4.4.2</t>
  </si>
  <si>
    <t>1.4.5</t>
  </si>
  <si>
    <t>1.4.5.1</t>
  </si>
  <si>
    <t>1.4.5.2</t>
  </si>
  <si>
    <t>в соответствии с Федеральным законом № 223-ФЗ</t>
  </si>
  <si>
    <t>в том числе по году начала закупки:</t>
  </si>
  <si>
    <t>Выплаты на закупку товаров, работ, услуг, всего</t>
  </si>
  <si>
    <t>Раздел 2. Сведения по выплатам на закупки товаров, работ, услуг</t>
  </si>
  <si>
    <t>Код видов расходов</t>
  </si>
  <si>
    <t xml:space="preserve">Источник финансового обеспечения </t>
  </si>
  <si>
    <t>1.1. Расчеты (обоснования) расходов на оплату труда</t>
  </si>
  <si>
    <t>№ 
п/п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</si>
  <si>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</si>
  <si>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</si>
  <si>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</si>
  <si>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</si>
  <si>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</si>
  <si>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</si>
  <si>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</si>
  <si>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</si>
  <si>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</si>
  <si>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</si>
  <si>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 xml:space="preserve">Итого: </t>
  </si>
  <si>
    <t>Сумма, руб. 
(гр. 3 x гр. 4 x 
гр. 5)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</si>
  <si>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</si>
  <si>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</si>
  <si>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</si>
  <si>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</si>
  <si>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</si>
  <si>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</si>
  <si>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</si>
  <si>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</si>
  <si>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</si>
  <si>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</si>
  <si>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</si>
  <si>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</si>
  <si>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</si>
  <si>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</si>
  <si>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</si>
  <si>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</si>
  <si>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</si>
  <si>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</si>
  <si>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</si>
  <si>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</si>
  <si>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</si>
  <si>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Общая сумма выплат, руб. 
(гр. 3 x гр. 4)</t>
  </si>
  <si>
    <t>Наименование расходов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</si>
  <si>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</si>
  <si>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</si>
  <si>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</si>
  <si>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>Количество номеров</t>
  </si>
  <si>
    <t>Количество платежей в год</t>
  </si>
  <si>
    <t>Стоимость за единицу, руб.</t>
  </si>
  <si>
    <t xml:space="preserve"> Итого: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</si>
  <si>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</si>
  <si>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</si>
  <si>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</si>
  <si>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</si>
  <si>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Объект</t>
  </si>
  <si>
    <t>Количество 
работ 
(услуг)</t>
  </si>
  <si>
    <t>Стоимость 
работ (услуг), 
руб.</t>
  </si>
  <si>
    <t>Количество договоров</t>
  </si>
  <si>
    <t>Стоимость 
услуги, руб.</t>
  </si>
  <si>
    <t>Средняя стоимость, руб.</t>
  </si>
  <si>
    <t>Сумма, руб. 
(гр. 2 x гр. 3)</t>
  </si>
  <si>
    <t>№ п/п</t>
  </si>
  <si>
    <t>Наименование объекта</t>
  </si>
  <si>
    <t>Объем планируемых поступлений, руб.</t>
  </si>
  <si>
    <t>Итого:</t>
  </si>
  <si>
    <t>Планируемое количество потребителей, воспользовавшихся услугами (работами) учреждения</t>
  </si>
  <si>
    <t>Нормативно-правовой акт, устанавливающий стоимость платных услуг</t>
  </si>
  <si>
    <t>4.2 Поступления текущего характера от организаций государственного сектора</t>
  </si>
  <si>
    <t>(подпись)                                    (расшифровка  подписи)</t>
  </si>
  <si>
    <t>21</t>
  </si>
  <si>
    <t>22</t>
  </si>
  <si>
    <t>01500000000005000</t>
  </si>
  <si>
    <t>01500000000004000</t>
  </si>
  <si>
    <t>План финансово-хозяйственной деятельности на 20 20 г.</t>
  </si>
  <si>
    <t>01500000000002063</t>
  </si>
  <si>
    <t>0000000000000000</t>
  </si>
  <si>
    <t>015112262</t>
  </si>
  <si>
    <t>015112263</t>
  </si>
  <si>
    <t>015012511</t>
  </si>
  <si>
    <t>015012410</t>
  </si>
  <si>
    <t xml:space="preserve">
оплата труда</t>
  </si>
  <si>
    <t>015012512</t>
  </si>
  <si>
    <t>на выплаты по оплате труда</t>
  </si>
  <si>
    <t>000000000</t>
  </si>
  <si>
    <t>01500000000002064</t>
  </si>
  <si>
    <t>01500000000002062</t>
  </si>
  <si>
    <t>015012420</t>
  </si>
  <si>
    <t>015012521</t>
  </si>
  <si>
    <t>015012522</t>
  </si>
  <si>
    <t>015112034</t>
  </si>
  <si>
    <t>015112042</t>
  </si>
  <si>
    <t>015112103</t>
  </si>
  <si>
    <t>015112177</t>
  </si>
  <si>
    <t>015112175</t>
  </si>
  <si>
    <t>015112074</t>
  </si>
  <si>
    <t>2220</t>
  </si>
  <si>
    <t>2200</t>
  </si>
  <si>
    <t>социальные и иные выплаты населению, всего</t>
  </si>
  <si>
    <t>налог на имущество организаций и земельный налог</t>
  </si>
  <si>
    <t>уплата штрафов ( в том числе административных) пеней, иных выплат</t>
  </si>
  <si>
    <t>расходы на закупку товаров, работ, услуг, всего</t>
  </si>
  <si>
    <t>прочие выплаты персоналу, в том числе компесационного характера</t>
  </si>
  <si>
    <t>2120</t>
  </si>
  <si>
    <t>112</t>
  </si>
  <si>
    <t>4703026289</t>
  </si>
  <si>
    <t>470301001</t>
  </si>
  <si>
    <t xml:space="preserve">Постановлению администрации МО «Всеволожский муниципальный район» Ленинградской области от 18.10.2016г. №2564 </t>
  </si>
  <si>
    <t>Количество 
услуг 
перевозки</t>
  </si>
  <si>
    <t>Цена услуги перевозки, 
руб.</t>
  </si>
  <si>
    <t>Сумма, руб. 
(гр. 3 x гр. 4)</t>
  </si>
  <si>
    <t>дошкольное отделение</t>
  </si>
  <si>
    <t>школы</t>
  </si>
  <si>
    <t>Количество выплат в год</t>
  </si>
  <si>
    <t>Общая сумма выплат
, руб. 
(гр. 3 x гр. 4)</t>
  </si>
  <si>
    <t>111,119</t>
  </si>
  <si>
    <r>
      <t xml:space="preserve">функции и полномочия учредителя      </t>
    </r>
    <r>
      <rPr>
        <u/>
        <sz val="12"/>
        <color theme="1"/>
        <rFont val="Times New Roman"/>
        <family val="1"/>
        <charset val="204"/>
      </rPr>
      <t>Комитет по образованию администрации муниципального образования "Всеволожский муниципальный район" Ленинградской области</t>
    </r>
  </si>
  <si>
    <t>41390166</t>
  </si>
  <si>
    <t>015</t>
  </si>
  <si>
    <t>41391180</t>
  </si>
  <si>
    <t>150</t>
  </si>
  <si>
    <t>1410</t>
  </si>
  <si>
    <t>Больничные листы 3 дня дошкольного отделения</t>
  </si>
  <si>
    <t>Педагогические работники группы продленного дня</t>
  </si>
  <si>
    <t>Больничные листы 3 дня школьного отделения</t>
  </si>
  <si>
    <t>Сотрудники дошкольного отделения</t>
  </si>
  <si>
    <t>Сотрудники школьного отделения</t>
  </si>
  <si>
    <t>Абонентская оплата за номер (дошкольное отделение)</t>
  </si>
  <si>
    <t xml:space="preserve">Повременная оплата междугородных соединений (дошкольное отделение) </t>
  </si>
  <si>
    <t>Подключение к использовавнию сети интернет (дошкольное отделение)</t>
  </si>
  <si>
    <t>Абонентская оплата за номер (школьное отделение)</t>
  </si>
  <si>
    <t>Повременная оплата междугородных соединений (школьное отделение)</t>
  </si>
  <si>
    <t xml:space="preserve">Подвоз учащихся </t>
  </si>
  <si>
    <t>Потребление электроэнергии (дошкольное отделение)</t>
  </si>
  <si>
    <t>Потребление тепловой энергии (дошкольное отделение)</t>
  </si>
  <si>
    <t>Потребление воды (дошкольное отделение)</t>
  </si>
  <si>
    <t>Водоотведение (дошкольное отделение)</t>
  </si>
  <si>
    <t>Вывоз ТКО (дошкольное отделение)</t>
  </si>
  <si>
    <t>Потребление электроэнергии (школьное отделение)</t>
  </si>
  <si>
    <t>Потребление тепловой энергии (школьное отделение)</t>
  </si>
  <si>
    <t>Потребление воды (школьное отделение)</t>
  </si>
  <si>
    <t>Водоотведение (школьное отделение)</t>
  </si>
  <si>
    <t>Вывоз ТКО (школьное отделение)</t>
  </si>
  <si>
    <t>Работы, услуги по содержанию имущества (промывка с/с отопления, текущий ремонт, тех.обслуживание кнопки АПС, видеонаблюдения, каналов связи, узла учета, измерение сопротивленимя изоляции, поверка приборов учета, лабораторные исследования, дератизация) (дошкольное отделение)</t>
  </si>
  <si>
    <t>Работы, услуги по содержанию имущества (промывка с/с отопления, текущий ремонт, тех.обслуживание кнопки АПС, видеонаблюдения, каналов связи, узла учета, измерение сопротивленимя изоляции, поверка приборов учета, лабораторные исследования, дератизация, обслуживание водоочистной с/с, обслуживание бассейна) (школьное отделение)</t>
  </si>
  <si>
    <t>Работы, услуги по содержанию имущества  (школьное отделение)</t>
  </si>
  <si>
    <t xml:space="preserve">Организация и оздоровление детей и подростков в лагерях с дневным пребыванием </t>
  </si>
  <si>
    <t xml:space="preserve">Организация работы трудовых бригад </t>
  </si>
  <si>
    <t>Увеличение стоимости мягкого инвентаря (халаты, шапочки, передники) (дошкольное отделение)</t>
  </si>
  <si>
    <t>Увеличение стоимости прочих оборотных запасов (моющие средства, хоз.товары, канц.товары) (дошкольное отделение)</t>
  </si>
  <si>
    <t>Увеличение стоимости горюче-смазочных материалов (школьное отделепние)</t>
  </si>
  <si>
    <t xml:space="preserve">Приобретение продуктов питания для льготных категорий детей </t>
  </si>
  <si>
    <t>Увеличение стоимости строительны материалов (унитазы, ванна) (дошкольное отделение)</t>
  </si>
  <si>
    <t>Увеличение стоимости прочих оборотных запасов (посуда, москитные сетки, экраны для батарей) (дошкольное отделение)</t>
  </si>
  <si>
    <t>Увеличение стоимости строительны материалов (школьное отделение)</t>
  </si>
  <si>
    <t>Увеличение стоимости основных средств: (стенды, мебель)  (школьное отделение)</t>
  </si>
  <si>
    <t>Прочие работы, услуги (дошкольное отделение)</t>
  </si>
  <si>
    <t>Прочие работы, услуги (школьное отделение)</t>
  </si>
  <si>
    <t>Руководитель учреждения</t>
  </si>
  <si>
    <t>(уполномоченное лицо учреждения)</t>
  </si>
  <si>
    <t>Директор</t>
  </si>
  <si>
    <t>_______________</t>
  </si>
  <si>
    <t>(должность)</t>
  </si>
  <si>
    <t>(подпись)</t>
  </si>
  <si>
    <t>(расшифровка подписи)</t>
  </si>
  <si>
    <t>Исполнитель</t>
  </si>
  <si>
    <t xml:space="preserve">Главный бухгалтер </t>
  </si>
  <si>
    <t>Варенова Л.Н.</t>
  </si>
  <si>
    <t>8(81370)58-164</t>
  </si>
  <si>
    <t>(фамилия, инициалы)</t>
  </si>
  <si>
    <t>СОГЛАСОВАНО</t>
  </si>
  <si>
    <t>(наименование должности уполномоченного лица органа-учредителя)</t>
  </si>
  <si>
    <t>_________________________</t>
  </si>
  <si>
    <t xml:space="preserve"> Фролова М.А.</t>
  </si>
  <si>
    <t>Директор Муниципального учреждения "Центр экономики и финансов бюджетных учреждений МО "Всеволожский муниципальный район" Ленинградской области</t>
  </si>
  <si>
    <t xml:space="preserve">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</si>
  <si>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01500000000004000211</t>
  </si>
  <si>
    <t>01500000000005000211</t>
  </si>
  <si>
    <t>01500000000004000266</t>
  </si>
  <si>
    <t>01500000000005000266</t>
  </si>
  <si>
    <t>01500000000004000226</t>
  </si>
  <si>
    <t>01500000000002262226</t>
  </si>
  <si>
    <t>01500000000004000213</t>
  </si>
  <si>
    <t>01500000000005000213</t>
  </si>
  <si>
    <t>01500000000002162213</t>
  </si>
  <si>
    <t>01500000000002262213</t>
  </si>
  <si>
    <t>01500000000004000291</t>
  </si>
  <si>
    <t>01500000000002262292</t>
  </si>
  <si>
    <t>01500000000004000221</t>
  </si>
  <si>
    <t>01500000000005000221</t>
  </si>
  <si>
    <t>01500000000004000223</t>
  </si>
  <si>
    <t>01500000000002162223</t>
  </si>
  <si>
    <t>01500000000002262223</t>
  </si>
  <si>
    <t>01500000000002263223</t>
  </si>
  <si>
    <t>01500000000004000225</t>
  </si>
  <si>
    <t>01500000000005000225</t>
  </si>
  <si>
    <t>01500000000002262225</t>
  </si>
  <si>
    <t>01500000000005000226</t>
  </si>
  <si>
    <t>01500000000002162226</t>
  </si>
  <si>
    <t>01500000000002263226</t>
  </si>
  <si>
    <t>01500000000004000227</t>
  </si>
  <si>
    <t>01500000000004000310</t>
  </si>
  <si>
    <t>01500000000005000310</t>
  </si>
  <si>
    <t>01500000000002162310</t>
  </si>
  <si>
    <t>01500000000002262310</t>
  </si>
  <si>
    <t>01500000000002163342</t>
  </si>
  <si>
    <t>01500000000002164342</t>
  </si>
  <si>
    <t>01500000000004000343</t>
  </si>
  <si>
    <t>01500000000004000344</t>
  </si>
  <si>
    <t>01500000000002162344</t>
  </si>
  <si>
    <t>01500000000002262344</t>
  </si>
  <si>
    <t>01500000000004000345</t>
  </si>
  <si>
    <t>01500000000004000346</t>
  </si>
  <si>
    <t>01500000000005000346</t>
  </si>
  <si>
    <t>01500000000002162346</t>
  </si>
  <si>
    <t>01500000000002262346</t>
  </si>
  <si>
    <t>01500000000004000349</t>
  </si>
  <si>
    <t>прочую закупку товаров, работ и услуг</t>
  </si>
  <si>
    <t>Прочие работы, услуги (приобретение и обновление справочно-информационных базх, медосмотр работников, демеркуризация, утилизация, курсы повышения квалификации, оценка имущества, охрана здания) (дошкольное отделение)</t>
  </si>
  <si>
    <t>Прочие работы, услуги (приобретение и обновление справочно-информационных базх, медосмотр работников, демеркуризация, утилизация, курсы повышения квалификации, оценка имущества, охрана здания) (школьное отделение)</t>
  </si>
  <si>
    <t>015012434</t>
  </si>
  <si>
    <t>Увеличение стоимости прочих оборотных запасов (учебные пособия, хозяйственные, диспенсеры) (отделение дополнительного образования)</t>
  </si>
  <si>
    <t>Увеличение стоимости прочих оборотных запасов: комплектующие для ПК, канцелярские товары, реагенты для бассейна, знаки пожарной безопасности, огнетушители, кухонный инвентарь, хозяйственные товары (школьное отделение)</t>
  </si>
  <si>
    <t>015112051</t>
  </si>
  <si>
    <t>12</t>
  </si>
  <si>
    <t>2240</t>
  </si>
  <si>
    <t>Компенсация родителям с ОВЗ за питание в общеобразовательной организации</t>
  </si>
  <si>
    <t>Прочие работы, услуги (страховка автобусов, детей) (школьное образование)</t>
  </si>
  <si>
    <t>852</t>
  </si>
  <si>
    <t>Уплата штрафов ( в том числе административных) пеней, иных выплат</t>
  </si>
  <si>
    <t>налоги, пошлины и сборы</t>
  </si>
  <si>
    <t>Налоги, пошлины и сборы</t>
  </si>
  <si>
    <t>N п/п</t>
  </si>
  <si>
    <t>Коды строк</t>
  </si>
  <si>
    <t>Год начала закупки</t>
  </si>
  <si>
    <t>4.1</t>
  </si>
  <si>
    <t>в том числе: 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(далее - Федеральный закон № 44-ФЗ) и Федерального закона от 18 июля 2011 г. № 223-ФЗ "О закупках товаров, работ, услуг отдельными видами юридических лиц" (далее - Федеральный закон № 223-ФЗ)</t>
  </si>
  <si>
    <t>000 0000 0000000000244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</si>
  <si>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</si>
  <si>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</si>
  <si>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1.3.1</t>
  </si>
  <si>
    <t>в том числе: в соответствии с Федеральным законом № 44-ФЗ</t>
  </si>
  <si>
    <t>из них: реализация Национального (федерального) проекта</t>
  </si>
  <si>
    <t>26310.1</t>
  </si>
  <si>
    <t>000 0000 0000000000000</t>
  </si>
  <si>
    <t>1.3.2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</si>
  <si>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</si>
  <si>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в том числе: за счет субсидий, предоставляемых на финансовое обеспечение выполнения муниципального задания</t>
  </si>
  <si>
    <t>26421.1</t>
  </si>
  <si>
    <t>за счет субсидий, предоставляемых на осуществление капитальных вложений</t>
  </si>
  <si>
    <t>26430.1</t>
  </si>
  <si>
    <t>за счет прочих источников финансового обеспечения (поступления от оказания услуг (выполнения работ) на платной основе и от иной приносящей доход деятельности)</t>
  </si>
  <si>
    <t>26451.1</t>
  </si>
  <si>
    <t>2.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</si>
  <si>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</si>
  <si>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в том числе закупки до начала очередного финансового года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</si>
  <si>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</si>
  <si>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</si>
  <si>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Контроль</t>
  </si>
  <si>
    <t>до начала года закупки</t>
  </si>
  <si>
    <t>по году закупки</t>
  </si>
  <si>
    <t>без примен норм 44-ФЗ и 223-ФЗ</t>
  </si>
  <si>
    <t>015112075</t>
  </si>
  <si>
    <t>Увеличение стоимости основных средств (дошкольное отделение)</t>
  </si>
  <si>
    <t>015112035</t>
  </si>
  <si>
    <t>Сергиенко С.Ю.</t>
  </si>
  <si>
    <t>(на 2021 г. и плановый период 2022 и 2023 годов)</t>
  </si>
  <si>
    <r>
      <t xml:space="preserve">Учреждение                                </t>
    </r>
    <r>
      <rPr>
        <sz val="12"/>
        <color theme="1"/>
        <rFont val="Times New Roman"/>
        <family val="1"/>
        <charset val="204"/>
      </rPr>
      <t xml:space="preserve">    </t>
    </r>
    <r>
      <rPr>
        <u/>
        <sz val="12"/>
        <color theme="1"/>
        <rFont val="Times New Roman"/>
        <family val="1"/>
        <charset val="204"/>
      </rPr>
      <t>Муниципальное общеобразоватедьное бюджетное учреждение "Средняя общеобразовательная школа "Агалатовский центр образования"</t>
    </r>
  </si>
  <si>
    <t>23</t>
  </si>
  <si>
    <t>Доходы, всего</t>
  </si>
  <si>
    <t>1220</t>
  </si>
  <si>
    <t>131</t>
  </si>
  <si>
    <t>140</t>
  </si>
  <si>
    <t>134</t>
  </si>
  <si>
    <t>135</t>
  </si>
  <si>
    <t>безвозмездные денежные поступления, всего</t>
  </si>
  <si>
    <t>1400</t>
  </si>
  <si>
    <t>152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</si>
  <si>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</si>
  <si>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причененного в результате деятельности учреждения</t>
  </si>
  <si>
    <t>2500</t>
  </si>
  <si>
    <t>2520</t>
  </si>
  <si>
    <t>831</t>
  </si>
  <si>
    <t>2640</t>
  </si>
  <si>
    <t>на 2021 г. (текущий финансовый год)</t>
  </si>
  <si>
    <t>на 2022 г.     (первый год планового периода)</t>
  </si>
  <si>
    <t>на 2023 г.              (второй год планового периода)</t>
  </si>
  <si>
    <t>выплаты стипендий, осуществление иных расходов на социальную поддержку обучающихся за счет средств стипендиального фонда</t>
  </si>
  <si>
    <t>пособие по социальной помощи населению в натуральной форме</t>
  </si>
  <si>
    <t>прочую закупку товаров, работ и услуг, всего</t>
  </si>
  <si>
    <t>2660</t>
  </si>
  <si>
    <t>247</t>
  </si>
  <si>
    <t>01500000000002162211</t>
  </si>
  <si>
    <t>01500000000002262211</t>
  </si>
  <si>
    <t>340</t>
  </si>
  <si>
    <t>296</t>
  </si>
  <si>
    <t>321</t>
  </si>
  <si>
    <t>263</t>
  </si>
  <si>
    <t xml:space="preserve"> Расчеты (обоснования) плановых показателей по поступлениям</t>
  </si>
  <si>
    <t>Приложение к Плану</t>
  </si>
  <si>
    <t xml:space="preserve"> Расчеты (обоснования) плановых показателей по выплатам текущего финансового года</t>
  </si>
  <si>
    <t>1. Расчеты (обоснования) выплат персоналу (строка 2100)</t>
  </si>
  <si>
    <t>1.3.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</si>
  <si>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Стипендия</t>
  </si>
  <si>
    <t>3. Расчеты (обоснования) расходов на уплату налогов, сборов и иных платежей</t>
  </si>
  <si>
    <t>Проектирование пристройки</t>
  </si>
  <si>
    <t>Увеличение стоимости строительного материала (дошкольное отделение)</t>
  </si>
  <si>
    <t>Увеличение стоимости строительного материала (школьное отделение)</t>
  </si>
  <si>
    <t>Увеличение стоимости продуктов питания   (дошкольное отделение)</t>
  </si>
  <si>
    <t>Увеличение стоимости продуктов питания  (дошкольное отделение)</t>
  </si>
  <si>
    <t>Увеличение стоимости прочих оборотных запасов (граммоты) (школьное образования)</t>
  </si>
  <si>
    <t>01500000000002263293</t>
  </si>
  <si>
    <r>
      <t xml:space="preserve">___________________           </t>
    </r>
    <r>
      <rPr>
        <u/>
        <sz val="11"/>
        <color theme="1"/>
        <rFont val="Times New Roman"/>
        <family val="1"/>
        <charset val="204"/>
      </rPr>
      <t xml:space="preserve">И.П. Федоренко </t>
    </r>
  </si>
  <si>
    <t>(должность лица, утверждающего документ; наименование органа,осуществляющего функции и полномочия учредителя (учреждения))</t>
  </si>
  <si>
    <t>Председатель Комитета по образованию администрации муниципального образования "Всеволожский муниципальный район" Ленинградской области</t>
  </si>
  <si>
    <t>Другие работники дошкольного отделения (местный бюджет)</t>
  </si>
  <si>
    <t>Другие работники школьного отделения (местный бюджет)</t>
  </si>
  <si>
    <t>Работники дополнительного образования (местный бюджет)</t>
  </si>
  <si>
    <t>Педагогический персонал дошкольного отделения (областной бюджет)</t>
  </si>
  <si>
    <t>Другие работники дошкольного отделения (областной бюджет)</t>
  </si>
  <si>
    <t>Педагогический персонал школьного отделения (областной бюджет)</t>
  </si>
  <si>
    <t>Другие работники школьного отделения (областной бюджет)</t>
  </si>
  <si>
    <t>Педагогические работники дошкольного отделения (областной бюджет)</t>
  </si>
  <si>
    <t>Педагогические работники школьного отделения (областной бюджет)</t>
  </si>
  <si>
    <t>Подключение к использовавнию сети интернет (областной бюджет школьное отделение)</t>
  </si>
  <si>
    <t>Работы, услуги по содержанию имущества (клининг) (школьное отделение областной бюджет)</t>
  </si>
  <si>
    <t>Прочие работы, услуги (приобретение приобретение программных продуктов, курсы повышения квалификации) (школьное отделение областной бюджет)</t>
  </si>
  <si>
    <t>Педагогический персонал школьного отделения (классное руководство)</t>
  </si>
  <si>
    <t>Педагогические работники школьного отделения (классное руководство)</t>
  </si>
  <si>
    <t>Педагогические работники (группы продленного дня)</t>
  </si>
  <si>
    <t>Организация горячего питания обучающихся</t>
  </si>
  <si>
    <t>Предоставление питания на бесплатной основе обучающихся</t>
  </si>
  <si>
    <t>111,112,119</t>
  </si>
  <si>
    <t>за счет субсидий, предоставляемых на финансовое обеспечение выполнения государственного (муниципального) задания</t>
  </si>
  <si>
    <t>2. Расчеты (обоснования) расходов на уплату налогов, сборов и иных платежей</t>
  </si>
  <si>
    <t>3. Расчет (обоснование) расходов на закупку товаров, работ, услуг</t>
  </si>
  <si>
    <t>162</t>
  </si>
  <si>
    <t>015112061</t>
  </si>
  <si>
    <t>2648</t>
  </si>
  <si>
    <t>2649</t>
  </si>
  <si>
    <t>2641</t>
  </si>
  <si>
    <t>2642</t>
  </si>
  <si>
    <t>2643</t>
  </si>
  <si>
    <t>2644</t>
  </si>
  <si>
    <t>2645</t>
  </si>
  <si>
    <t>2646</t>
  </si>
  <si>
    <t>15</t>
  </si>
  <si>
    <t>Увеличение стоимости прочих оборотных запасов: хозяйственный инвентарь (школьное отделение областной бюджет)</t>
  </si>
  <si>
    <t>01500000000002262291</t>
  </si>
  <si>
    <t>01500000000004000297</t>
  </si>
  <si>
    <t>2320</t>
  </si>
  <si>
    <t>целевые субсидии</t>
  </si>
  <si>
    <t>015112015</t>
  </si>
  <si>
    <t>0151122065</t>
  </si>
  <si>
    <t>015112101</t>
  </si>
  <si>
    <t>015112071</t>
  </si>
  <si>
    <t>015112065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</si>
  <si>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</si>
  <si>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Целевые субсидии</t>
  </si>
  <si>
    <t>Учебное обрудование для обеспечения функционирования центров образования естественно-научной и технологической напрвлен.</t>
  </si>
  <si>
    <t>3.2. Расчет (обоснование) расходов на оплату работ, услуг, по содержанию имущества</t>
  </si>
  <si>
    <t>3.3. Расчет (обоснование) расходов на оплату прочих работ, услуг</t>
  </si>
  <si>
    <t>3.4. Расчет (обоснование) расходов на приобретение основных средств, материальных запасов</t>
  </si>
  <si>
    <t>школа</t>
  </si>
  <si>
    <t>Учебное пособие для обеспечения функционирования центров образования естественно-научной и технологической напрвлен.</t>
  </si>
  <si>
    <t xml:space="preserve">Увеличение стоимости основных средств (дошкольное отделение) </t>
  </si>
  <si>
    <t>Увеличение стоимости основных средств (школьное отделение)</t>
  </si>
  <si>
    <t>Увеличение стоимости основных средств: технические средства обучения (интерактивна доска, логоробот)  (дошкольное отделение)</t>
  </si>
  <si>
    <t>Увеличение стоимости основных средств: учебники, технические средства обучения (школьное отделение)</t>
  </si>
  <si>
    <t>Увеличение стоимости прочих оборотных запасов: учебные пособия (дошкольное отделение областной бюдждет)</t>
  </si>
  <si>
    <t>Увеличение стоимости прочих оборотных запасов: учебные пособия (школьное отделение областной бюджет)</t>
  </si>
  <si>
    <t>марта 2021 год</t>
  </si>
  <si>
    <t>закупку энергетических ресурсов</t>
  </si>
  <si>
    <t>поступления от иной, приносящей доход деятельности</t>
  </si>
  <si>
    <t>Остаток средств на конец текущего финансового года</t>
  </si>
  <si>
    <t xml:space="preserve">          закупку энергетических ресурсов, всего </t>
  </si>
  <si>
    <t>1. Расчеты (обоснования) доходов от использования собственности</t>
  </si>
  <si>
    <t>1.1 Доходы от операционной (неоперационной) аренды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</si>
  <si>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</si>
  <si>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</si>
  <si>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Аренда</t>
  </si>
  <si>
    <t xml:space="preserve">2. Расчеты (обоснования) доходов от оказания услуг (выполнения работ) 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</si>
  <si>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</si>
  <si>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2.2 Доходы от оказания платных услуг (работ) потребителям соответствующих услуг (работ)</t>
  </si>
  <si>
    <t xml:space="preserve">Поступления от иной приносящей доход деятельности </t>
  </si>
  <si>
    <t>Постановление администрации МО "ВМР" ЛО № 531 от 26.02.2020</t>
  </si>
  <si>
    <t>2.3 Доходы от компенсации затрат</t>
  </si>
  <si>
    <t>2.4 Доходы по условным арендным платежам</t>
  </si>
  <si>
    <t>3. Расчеты (обоснования) доходов в виде штрафов, возмещения ущерба</t>
  </si>
  <si>
    <t>4. Расчеты (обоснования) доходов в виде безвозмездных денежных поступлений</t>
  </si>
  <si>
    <t>4.1 Поступления текущего характера бюджетным и автономным учреждениям от сектора государственного управления</t>
  </si>
  <si>
    <t xml:space="preserve">Целевые субсидии 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</si>
  <si>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</si>
  <si>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</si>
  <si>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>5. Расчеты (обоснования) доходов в виде целевых субсидий, а также субсидий на осуществление капитальных вложений</t>
  </si>
  <si>
    <t>6. Расчеты (обоснования) доходов от операций с активами</t>
  </si>
  <si>
    <t>1.2. Расчеты (обоснования) выплат персоналу при направлении в служебные командировки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</si>
  <si>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</si>
  <si>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</si>
  <si>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</si>
  <si>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</si>
  <si>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</si>
  <si>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</si>
  <si>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</si>
  <si>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
(пособия) 
в месяц, руб.</t>
  </si>
  <si>
    <t>Служебные командировки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</si>
  <si>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</si>
  <si>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Здание школы д.Агалатово, дом 162</t>
  </si>
  <si>
    <t>Здание школы д.Вартемяги, Приозерское шоссе, дом 2</t>
  </si>
  <si>
    <t>Исполнение судебного акта Российской Федерации и мировых соглашений по возмещению вреда, причененного в результате деятельности учреждения (Здание школы д.Вартемяги, Приозерское шоссе, дом 2)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</si>
  <si>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</si>
  <si>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</si>
  <si>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</si>
  <si>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</si>
  <si>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6.4. Расчет (обоснование) расходов на оплату аренды имущества</t>
  </si>
  <si>
    <t>Количество</t>
  </si>
  <si>
    <t>Ставка 
арендной 
платы</t>
  </si>
  <si>
    <t>Стоимость 
с учетом НДС, 
руб.</t>
  </si>
  <si>
    <t>6.2. Расчет (обоснование) расходов на оплату транспортных услуг</t>
  </si>
  <si>
    <t>6.3. Расчет (обоснование) расходов на оплату коммунальных услуг</t>
  </si>
  <si>
    <t>6.5. Расчет (обоснование) расходов на оплату работ, услуг, по содержанию имущества</t>
  </si>
  <si>
    <t>6.6. Расчет (обоснование) расходов на оплату прочих работ, услуг</t>
  </si>
  <si>
    <t>6.7. Расчет (обоснование) расходов на приобретение основных средств, материальных запасов</t>
  </si>
  <si>
    <t>34</t>
  </si>
  <si>
    <t>41</t>
  </si>
  <si>
    <t>200</t>
  </si>
  <si>
    <t>20</t>
  </si>
  <si>
    <t>300</t>
  </si>
  <si>
    <t>700</t>
  </si>
  <si>
    <t xml:space="preserve">Увеличение стоимости основных средств (школьное отделение) </t>
  </si>
  <si>
    <t xml:space="preserve">Приобретение продуктов питания </t>
  </si>
  <si>
    <t>10432</t>
  </si>
  <si>
    <t>6332</t>
  </si>
  <si>
    <t xml:space="preserve">Прочие источники финансового обеспечения </t>
  </si>
  <si>
    <t>3.1. Расчет (обоснование) расходов на оплату коммунальных услуг</t>
  </si>
  <si>
    <t>25658</t>
  </si>
  <si>
    <t>50</t>
  </si>
  <si>
    <t>85</t>
  </si>
  <si>
    <t>015112135</t>
  </si>
  <si>
    <t>712Е151690</t>
  </si>
  <si>
    <t>42</t>
  </si>
  <si>
    <t>43</t>
  </si>
  <si>
    <t>01500000000002263292</t>
  </si>
  <si>
    <t>01500000000002263346</t>
  </si>
  <si>
    <t>Увеличение стоимости прочие оборотные запасы (школьное отделение)</t>
  </si>
  <si>
    <t xml:space="preserve">Увеличение стоимости материальных запасов  (школьное отделение) </t>
  </si>
  <si>
    <t>102</t>
  </si>
  <si>
    <t>Ремонтные работы в дошкольном отделении</t>
  </si>
  <si>
    <t>Ремонтные работы в школьном отделении</t>
  </si>
  <si>
    <t>015112062</t>
  </si>
  <si>
    <t>Прочие работы, услуги (медосмотр работников, курсы повышения квалификации, оценка имущества, программные продукты) (дополнительное образование)</t>
  </si>
  <si>
    <t>13</t>
  </si>
  <si>
    <t>16</t>
  </si>
  <si>
    <t>Увеличение стоимости основных средств: технические средства обучения, учебная литература (отделение дополнительного образования)</t>
  </si>
  <si>
    <t>56</t>
  </si>
  <si>
    <t>от "19 " марта   2021 года</t>
  </si>
  <si>
    <t>19.03.2021г</t>
  </si>
  <si>
    <t xml:space="preserve">  19  марта  2021 год</t>
  </si>
  <si>
    <t>19</t>
  </si>
  <si>
    <t>19 марта 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</si>
</sst>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28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rgb="FF333333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/>
      <right style="mediumDashDot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 style="thin">
        <color indexed="64"/>
      </top>
      <bottom/>
      <diagonal/>
    </border>
    <border>
      <left/>
      <right style="mediumDashDot">
        <color indexed="64"/>
      </right>
      <top style="thin">
        <color indexed="64"/>
      </top>
      <bottom/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</borders>
  <cellStyleXfs count="1">
    <xf numFmtId="0" fontId="0" fillId="0" borderId="0"/>
  </cellStyleXfs>
  <cellXfs count="407">
    <xf numFmtId="0" fontId="0" fillId="0" borderId="0" xfId="0"/>
    <xf numFmtId="0" fontId="7" fillId="0" borderId="1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49" fontId="7" fillId="0" borderId="6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wrapText="1"/>
    </xf>
    <xf numFmtId="49" fontId="7" fillId="0" borderId="14" xfId="0" applyNumberFormat="1" applyFont="1" applyFill="1" applyBorder="1" applyAlignment="1">
      <alignment horizontal="center"/>
    </xf>
    <xf numFmtId="0" fontId="4" fillId="0" borderId="0" xfId="0" applyFont="1" applyFill="1"/>
    <xf numFmtId="49" fontId="9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4" fillId="0" borderId="0" xfId="0" applyFont="1" applyFill="1" applyAlignment="1">
      <alignment vertical="center" wrapText="1"/>
    </xf>
    <xf numFmtId="0" fontId="8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0" fontId="7" fillId="0" borderId="1" xfId="0" applyNumberFormat="1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right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0" fontId="8" fillId="0" borderId="22" xfId="0" applyNumberFormat="1" applyFont="1" applyFill="1" applyBorder="1" applyAlignment="1">
      <alignment horizontal="left"/>
    </xf>
    <xf numFmtId="0" fontId="1" fillId="0" borderId="23" xfId="0" applyNumberFormat="1" applyFont="1" applyFill="1" applyBorder="1" applyAlignment="1">
      <alignment horizontal="left"/>
    </xf>
    <xf numFmtId="0" fontId="1" fillId="0" borderId="24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8" fillId="0" borderId="25" xfId="0" applyNumberFormat="1" applyFont="1" applyFill="1" applyBorder="1" applyAlignment="1">
      <alignment horizontal="left" vertical="center"/>
    </xf>
    <xf numFmtId="0" fontId="8" fillId="0" borderId="26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top"/>
    </xf>
    <xf numFmtId="0" fontId="8" fillId="0" borderId="31" xfId="0" applyNumberFormat="1" applyFont="1" applyFill="1" applyBorder="1" applyAlignment="1">
      <alignment horizontal="left" vertical="center"/>
    </xf>
    <xf numFmtId="0" fontId="8" fillId="0" borderId="32" xfId="0" applyNumberFormat="1" applyFont="1" applyFill="1" applyBorder="1" applyAlignment="1">
      <alignment horizontal="left" vertical="center"/>
    </xf>
    <xf numFmtId="0" fontId="5" fillId="0" borderId="0" xfId="0" applyFont="1" applyFill="1" applyAlignment="1"/>
    <xf numFmtId="0" fontId="5" fillId="0" borderId="0" xfId="0" applyFont="1" applyFill="1" applyBorder="1" applyAlignment="1"/>
    <xf numFmtId="0" fontId="4" fillId="0" borderId="0" xfId="0" applyFont="1" applyFill="1" applyBorder="1"/>
    <xf numFmtId="0" fontId="5" fillId="0" borderId="20" xfId="0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0" fontId="11" fillId="0" borderId="0" xfId="0" applyFont="1" applyFill="1"/>
    <xf numFmtId="0" fontId="1" fillId="0" borderId="8" xfId="0" applyNumberFormat="1" applyFont="1" applyFill="1" applyBorder="1" applyAlignment="1">
      <alignment horizontal="right"/>
    </xf>
    <xf numFmtId="49" fontId="1" fillId="0" borderId="2" xfId="0" applyNumberFormat="1" applyFont="1" applyFill="1" applyBorder="1" applyAlignment="1">
      <alignment horizontal="left"/>
    </xf>
    <xf numFmtId="0" fontId="1" fillId="0" borderId="3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11" xfId="0" applyNumberFormat="1" applyFont="1" applyFill="1" applyBorder="1" applyAlignment="1">
      <alignment horizontal="left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10" fillId="0" borderId="11" xfId="0" applyNumberFormat="1" applyFont="1" applyFill="1" applyBorder="1" applyAlignment="1">
      <alignment horizontal="left"/>
    </xf>
    <xf numFmtId="49" fontId="10" fillId="0" borderId="7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/>
    </xf>
    <xf numFmtId="4" fontId="4" fillId="0" borderId="0" xfId="0" applyNumberFormat="1" applyFont="1" applyFill="1"/>
    <xf numFmtId="0" fontId="10" fillId="0" borderId="10" xfId="0" applyNumberFormat="1" applyFont="1" applyFill="1" applyBorder="1" applyAlignment="1">
      <alignment horizontal="left" wrapText="1" indent="1"/>
    </xf>
    <xf numFmtId="2" fontId="4" fillId="0" borderId="0" xfId="0" applyNumberFormat="1" applyFont="1" applyFill="1"/>
    <xf numFmtId="49" fontId="12" fillId="0" borderId="1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left" wrapText="1" indent="2"/>
    </xf>
    <xf numFmtId="0" fontId="10" fillId="0" borderId="11" xfId="0" applyNumberFormat="1" applyFont="1" applyFill="1" applyBorder="1" applyAlignment="1">
      <alignment horizontal="left" wrapText="1" indent="3"/>
    </xf>
    <xf numFmtId="49" fontId="10" fillId="0" borderId="14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/>
    </xf>
    <xf numFmtId="49" fontId="10" fillId="0" borderId="16" xfId="0" applyNumberFormat="1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wrapText="1" indent="2"/>
    </xf>
    <xf numFmtId="49" fontId="7" fillId="0" borderId="16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4" fillId="0" borderId="12" xfId="0" applyNumberFormat="1" applyFont="1" applyFill="1" applyBorder="1"/>
    <xf numFmtId="49" fontId="9" fillId="0" borderId="12" xfId="0" applyNumberFormat="1" applyFont="1" applyFill="1" applyBorder="1" applyAlignment="1">
      <alignment wrapText="1"/>
    </xf>
    <xf numFmtId="0" fontId="1" fillId="0" borderId="19" xfId="0" applyNumberFormat="1" applyFont="1" applyFill="1" applyBorder="1" applyAlignment="1">
      <alignment horizontal="center"/>
    </xf>
    <xf numFmtId="49" fontId="0" fillId="2" borderId="0" xfId="0" applyNumberFormat="1" applyFill="1"/>
    <xf numFmtId="0" fontId="21" fillId="2" borderId="0" xfId="0" applyFont="1" applyFill="1" applyAlignment="1">
      <alignment horizontal="center"/>
    </xf>
    <xf numFmtId="0" fontId="0" fillId="2" borderId="0" xfId="0" applyFill="1"/>
    <xf numFmtId="0" fontId="22" fillId="2" borderId="0" xfId="0" applyFont="1" applyFill="1" applyAlignment="1"/>
    <xf numFmtId="49" fontId="14" fillId="0" borderId="1" xfId="0" applyNumberFormat="1" applyFont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3" fontId="14" fillId="2" borderId="14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14" fillId="0" borderId="11" xfId="0" applyNumberFormat="1" applyFont="1" applyBorder="1" applyAlignment="1">
      <alignment horizontal="left" vertical="center" wrapText="1"/>
    </xf>
    <xf numFmtId="1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" fontId="14" fillId="2" borderId="14" xfId="0" applyNumberFormat="1" applyFont="1" applyFill="1" applyBorder="1" applyAlignment="1">
      <alignment horizontal="center" vertical="center"/>
    </xf>
    <xf numFmtId="0" fontId="14" fillId="0" borderId="1" xfId="0" applyNumberFormat="1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Border="1" applyAlignment="1">
      <alignment horizontal="left" vertical="center" wrapText="1"/>
    </xf>
    <xf numFmtId="49" fontId="19" fillId="0" borderId="14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center" vertical="center"/>
    </xf>
    <xf numFmtId="0" fontId="23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4" fontId="0" fillId="2" borderId="0" xfId="0" applyNumberFormat="1" applyFill="1" applyAlignment="1">
      <alignment horizontal="center"/>
    </xf>
    <xf numFmtId="4" fontId="19" fillId="0" borderId="1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indent="3"/>
    </xf>
    <xf numFmtId="49" fontId="10" fillId="0" borderId="6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49" fontId="8" fillId="0" borderId="4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/>
    <xf numFmtId="0" fontId="2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8" fillId="0" borderId="0" xfId="0" applyNumberFormat="1" applyFont="1" applyBorder="1" applyAlignment="1">
      <alignment horizontal="left" vertical="center"/>
    </xf>
    <xf numFmtId="4" fontId="26" fillId="0" borderId="0" xfId="0" applyNumberFormat="1" applyFont="1" applyBorder="1" applyAlignment="1">
      <alignment horizontal="center" vertical="center"/>
    </xf>
    <xf numFmtId="4" fontId="26" fillId="0" borderId="0" xfId="0" applyNumberFormat="1" applyFont="1" applyAlignment="1">
      <alignment horizontal="center" vertical="center" wrapText="1"/>
    </xf>
    <xf numFmtId="4" fontId="27" fillId="0" borderId="0" xfId="0" applyNumberFormat="1" applyFont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right" vertical="center"/>
    </xf>
    <xf numFmtId="0" fontId="20" fillId="0" borderId="1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4" fontId="7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vertical="center"/>
    </xf>
    <xf numFmtId="0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 wrapText="1"/>
    </xf>
    <xf numFmtId="10" fontId="7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vertical="center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top"/>
    </xf>
    <xf numFmtId="0" fontId="7" fillId="0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right"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right" vertical="center"/>
    </xf>
    <xf numFmtId="0" fontId="7" fillId="0" borderId="8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/>
    </xf>
    <xf numFmtId="4" fontId="19" fillId="0" borderId="11" xfId="0" applyNumberFormat="1" applyFont="1" applyFill="1" applyBorder="1" applyAlignment="1">
      <alignment horizontal="center"/>
    </xf>
    <xf numFmtId="4" fontId="19" fillId="0" borderId="2" xfId="0" applyNumberFormat="1" applyFont="1" applyFill="1" applyBorder="1" applyAlignment="1">
      <alignment horizontal="center"/>
    </xf>
    <xf numFmtId="4" fontId="19" fillId="0" borderId="7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center"/>
    </xf>
    <xf numFmtId="164" fontId="19" fillId="0" borderId="11" xfId="0" applyNumberFormat="1" applyFont="1" applyFill="1" applyBorder="1" applyAlignment="1">
      <alignment horizontal="center"/>
    </xf>
    <xf numFmtId="164" fontId="19" fillId="0" borderId="2" xfId="0" applyNumberFormat="1" applyFont="1" applyFill="1" applyBorder="1" applyAlignment="1">
      <alignment horizontal="center"/>
    </xf>
    <xf numFmtId="164" fontId="19" fillId="0" borderId="7" xfId="0" applyNumberFormat="1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2" fontId="19" fillId="0" borderId="2" xfId="0" applyNumberFormat="1" applyFont="1" applyFill="1" applyBorder="1" applyAlignment="1">
      <alignment horizontal="center"/>
    </xf>
    <xf numFmtId="2" fontId="19" fillId="0" borderId="7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/>
    </xf>
    <xf numFmtId="164" fontId="15" fillId="0" borderId="11" xfId="0" applyNumberFormat="1" applyFont="1" applyFill="1" applyBorder="1" applyAlignment="1">
      <alignment horizontal="center"/>
    </xf>
    <xf numFmtId="164" fontId="15" fillId="0" borderId="2" xfId="0" applyNumberFormat="1" applyFont="1" applyFill="1" applyBorder="1" applyAlignment="1">
      <alignment horizontal="center"/>
    </xf>
    <xf numFmtId="164" fontId="15" fillId="0" borderId="7" xfId="0" applyNumberFormat="1" applyFont="1" applyFill="1" applyBorder="1" applyAlignment="1">
      <alignment horizontal="center"/>
    </xf>
    <xf numFmtId="4" fontId="15" fillId="0" borderId="11" xfId="0" applyNumberFormat="1" applyFont="1" applyFill="1" applyBorder="1" applyAlignment="1">
      <alignment horizontal="center"/>
    </xf>
    <xf numFmtId="4" fontId="15" fillId="0" borderId="2" xfId="0" applyNumberFormat="1" applyFont="1" applyFill="1" applyBorder="1" applyAlignment="1">
      <alignment horizontal="center"/>
    </xf>
    <xf numFmtId="4" fontId="15" fillId="0" borderId="7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top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left"/>
    </xf>
    <xf numFmtId="0" fontId="22" fillId="2" borderId="0" xfId="0" applyFont="1" applyFill="1" applyAlignment="1">
      <alignment horizontal="center"/>
    </xf>
    <xf numFmtId="0" fontId="14" fillId="2" borderId="1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49" fontId="14" fillId="2" borderId="13" xfId="0" applyNumberFormat="1" applyFont="1" applyFill="1" applyBorder="1" applyAlignment="1">
      <alignment horizontal="center" vertical="center"/>
    </xf>
    <xf numFmtId="49" fontId="14" fillId="2" borderId="15" xfId="0" applyNumberFormat="1" applyFont="1" applyFill="1" applyBorder="1" applyAlignment="1">
      <alignment horizontal="center" vertical="center"/>
    </xf>
    <xf numFmtId="49" fontId="14" fillId="2" borderId="14" xfId="0" applyNumberFormat="1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top" wrapText="1"/>
    </xf>
    <xf numFmtId="0" fontId="14" fillId="2" borderId="15" xfId="0" applyFont="1" applyFill="1" applyBorder="1" applyAlignment="1">
      <alignment horizontal="center" vertical="top" wrapText="1"/>
    </xf>
    <xf numFmtId="0" fontId="14" fillId="2" borderId="14" xfId="0" applyFont="1" applyFill="1" applyBorder="1" applyAlignment="1">
      <alignment horizontal="center" vertical="top" wrapText="1"/>
    </xf>
    <xf numFmtId="0" fontId="14" fillId="2" borderId="15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top"/>
    </xf>
    <xf numFmtId="0" fontId="1" fillId="0" borderId="26" xfId="0" applyNumberFormat="1" applyFont="1" applyFill="1" applyBorder="1" applyAlignment="1">
      <alignment horizontal="center" vertical="top"/>
    </xf>
    <xf numFmtId="0" fontId="20" fillId="0" borderId="27" xfId="0" applyNumberFormat="1" applyFont="1" applyFill="1" applyBorder="1" applyAlignment="1">
      <alignment horizontal="center" vertical="center"/>
    </xf>
    <xf numFmtId="0" fontId="20" fillId="0" borderId="4" xfId="0" applyNumberFormat="1" applyFont="1" applyFill="1" applyBorder="1" applyAlignment="1">
      <alignment horizontal="center" vertical="center"/>
    </xf>
    <xf numFmtId="0" fontId="20" fillId="0" borderId="28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30" xfId="0" applyNumberFormat="1" applyFont="1" applyFill="1" applyBorder="1" applyAlignment="1">
      <alignment horizontal="center" vertical="top"/>
    </xf>
    <xf numFmtId="0" fontId="8" fillId="0" borderId="25" xfId="0" applyNumberFormat="1" applyFont="1" applyFill="1" applyBorder="1" applyAlignment="1">
      <alignment horizontal="center" vertical="center"/>
    </xf>
    <xf numFmtId="0" fontId="13" fillId="0" borderId="2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16" fontId="5" fillId="0" borderId="0" xfId="0" applyNumberFormat="1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25" fillId="0" borderId="0" xfId="0" applyFont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right" vertical="center"/>
    </xf>
    <xf numFmtId="49" fontId="7" fillId="0" borderId="2" xfId="0" applyNumberFormat="1" applyFont="1" applyFill="1" applyBorder="1" applyAlignment="1">
      <alignment horizontal="right" vertical="center"/>
    </xf>
    <xf numFmtId="49" fontId="7" fillId="0" borderId="7" xfId="0" applyNumberFormat="1" applyFont="1" applyFill="1" applyBorder="1" applyAlignment="1">
      <alignment horizontal="right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7" fillId="0" borderId="7" xfId="0" applyNumberFormat="1" applyFont="1" applyFill="1" applyBorder="1" applyAlignment="1">
      <alignment horizontal="left" vertical="top" wrapText="1"/>
    </xf>
    <xf numFmtId="0" fontId="7" fillId="0" borderId="11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center" vertical="top" wrapText="1"/>
    </xf>
    <xf numFmtId="0" fontId="7" fillId="0" borderId="7" xfId="0" applyNumberFormat="1" applyFont="1" applyFill="1" applyBorder="1" applyAlignment="1">
      <alignment horizontal="center" vertical="top" wrapText="1"/>
    </xf>
    <xf numFmtId="0" fontId="7" fillId="0" borderId="8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right" vertical="center" wrapText="1"/>
    </xf>
    <xf numFmtId="4" fontId="7" fillId="0" borderId="14" xfId="0" applyNumberFormat="1" applyFont="1" applyFill="1" applyBorder="1" applyAlignment="1">
      <alignment horizontal="righ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right" vertical="center"/>
    </xf>
    <xf numFmtId="4" fontId="7" fillId="0" borderId="14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right" vertical="center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49" fontId="7" fillId="0" borderId="7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right"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0" fontId="20" fillId="0" borderId="7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2" xfId="0" applyNumberFormat="1" applyFont="1" applyFill="1" applyBorder="1" applyAlignment="1">
      <alignment horizontal="center" vertical="center"/>
    </xf>
    <xf numFmtId="0" fontId="20" fillId="0" borderId="7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2" xfId="0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20" fillId="0" borderId="11" xfId="0" applyNumberFormat="1" applyFont="1" applyBorder="1" applyAlignment="1">
      <alignment horizontal="center" vertical="center"/>
    </xf>
    <xf numFmtId="0" fontId="20" fillId="0" borderId="2" xfId="0" applyNumberFormat="1" applyFont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7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right" vertical="center"/>
    </xf>
    <xf numFmtId="49" fontId="7" fillId="0" borderId="2" xfId="0" applyNumberFormat="1" applyFont="1" applyBorder="1" applyAlignment="1">
      <alignment horizontal="right" vertical="center"/>
    </xf>
    <xf numFmtId="49" fontId="7" fillId="0" borderId="7" xfId="0" applyNumberFormat="1" applyFont="1" applyBorder="1" applyAlignment="1">
      <alignment horizontal="right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right" vertical="center"/>
    </xf>
    <xf numFmtId="0" fontId="7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0" fontId="6" fillId="0" borderId="4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vertical="center" wrapText="1"/>
    </xf>
    <xf numFmtId="0" fontId="7" fillId="0" borderId="7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horizontal="left" vertical="top"/>
    </xf>
    <xf numFmtId="0" fontId="7" fillId="0" borderId="2" xfId="0" applyNumberFormat="1" applyFont="1" applyFill="1" applyBorder="1" applyAlignment="1">
      <alignment horizontal="left" vertical="top"/>
    </xf>
    <xf numFmtId="0" fontId="7" fillId="0" borderId="7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3"/>
  <sheetViews>
    <sheetView tabSelected="1" topLeftCell="A68" workbookViewId="0">
      <selection activeCell="Q85" sqref="Q85"/>
    </sheetView>
  </sheetViews>
  <sheetFormatPr defaultRowHeight="15" x14ac:dyDescent="0.25"/>
  <cols>
    <col min="1" max="1" width="65" style="7" customWidth="1"/>
    <col min="2" max="3" width="9.140625" style="7"/>
    <col min="4" max="4" width="11.5703125" style="7" customWidth="1"/>
    <col min="5" max="5" width="13.7109375" style="7" customWidth="1"/>
    <col min="6" max="6" width="18.85546875" style="7" customWidth="1"/>
    <col min="7" max="7" width="9.140625" style="7"/>
    <col min="8" max="8" width="3" style="7" customWidth="1"/>
    <col min="9" max="10" width="9.140625" style="7"/>
    <col min="11" max="11" width="3.28515625" style="7" customWidth="1"/>
    <col min="12" max="12" width="9.140625" style="7"/>
    <col min="13" max="13" width="6.85546875" style="7" customWidth="1"/>
    <col min="14" max="14" width="3.85546875" style="7" customWidth="1"/>
    <col min="15" max="15" width="7.28515625" style="7" customWidth="1"/>
    <col min="16" max="16" width="12.5703125" style="7" customWidth="1"/>
    <col min="17" max="17" width="28.7109375" style="7" customWidth="1"/>
    <col min="18" max="16384" width="9.140625" style="7"/>
  </cols>
  <sheetData>
    <row r="1" spans="1:16" x14ac:dyDescent="0.25">
      <c r="J1" s="226" t="s">
        <v>76</v>
      </c>
      <c r="K1" s="226"/>
      <c r="L1" s="226"/>
      <c r="M1" s="226"/>
      <c r="N1" s="226"/>
      <c r="O1" s="226"/>
      <c r="P1" s="226"/>
    </row>
    <row r="2" spans="1:16" ht="45" customHeight="1" x14ac:dyDescent="0.25">
      <c r="J2" s="227" t="s">
        <v>412</v>
      </c>
      <c r="K2" s="227"/>
      <c r="L2" s="227"/>
      <c r="M2" s="227"/>
      <c r="N2" s="227"/>
      <c r="O2" s="227"/>
      <c r="P2" s="227"/>
    </row>
    <row r="3" spans="1:16" ht="24.75" customHeight="1" x14ac:dyDescent="0.25">
      <c r="J3" s="228" t="s">
        <v>411</v>
      </c>
      <c r="K3" s="228"/>
      <c r="L3" s="228"/>
      <c r="M3" s="228"/>
      <c r="N3" s="228"/>
      <c r="O3" s="228"/>
      <c r="P3" s="228"/>
    </row>
    <row r="4" spans="1:16" x14ac:dyDescent="0.25">
      <c r="J4" s="226" t="s">
        <v>410</v>
      </c>
      <c r="K4" s="226"/>
      <c r="L4" s="226"/>
      <c r="M4" s="226"/>
      <c r="N4" s="226"/>
      <c r="O4" s="226"/>
      <c r="P4" s="226"/>
    </row>
    <row r="5" spans="1:16" x14ac:dyDescent="0.25">
      <c r="J5" s="229" t="s">
        <v>167</v>
      </c>
      <c r="K5" s="229"/>
      <c r="L5" s="229"/>
      <c r="M5" s="229"/>
      <c r="N5" s="229"/>
      <c r="O5" s="229"/>
      <c r="P5" s="229"/>
    </row>
    <row r="6" spans="1:16" ht="12.75" customHeight="1" x14ac:dyDescent="0.25">
      <c r="J6" s="226" t="s">
        <v>77</v>
      </c>
      <c r="K6" s="226"/>
      <c r="L6" s="226"/>
      <c r="M6" s="226"/>
      <c r="N6" s="226"/>
      <c r="O6" s="226"/>
      <c r="P6" s="226"/>
    </row>
    <row r="8" spans="1:16" x14ac:dyDescent="0.25">
      <c r="A8" s="232" t="s">
        <v>172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49"/>
      <c r="M8" s="49"/>
      <c r="N8" s="49"/>
      <c r="O8" s="50"/>
      <c r="P8" s="51"/>
    </row>
    <row r="9" spans="1:16" x14ac:dyDescent="0.25">
      <c r="A9" s="232" t="s">
        <v>364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49"/>
      <c r="M9" s="49"/>
      <c r="N9" s="49"/>
      <c r="O9" s="52"/>
      <c r="P9" s="233" t="s">
        <v>67</v>
      </c>
    </row>
    <row r="10" spans="1:16" x14ac:dyDescent="0.25">
      <c r="A10" s="226"/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31"/>
      <c r="P10" s="234"/>
    </row>
    <row r="11" spans="1:16" x14ac:dyDescent="0.25">
      <c r="A11" s="226" t="s">
        <v>553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35" t="s">
        <v>74</v>
      </c>
      <c r="M11" s="235"/>
      <c r="N11" s="235"/>
      <c r="O11" s="236"/>
      <c r="P11" s="53" t="s">
        <v>554</v>
      </c>
    </row>
    <row r="12" spans="1:16" x14ac:dyDescent="0.25">
      <c r="A12" s="7" t="s">
        <v>66</v>
      </c>
      <c r="L12" s="235" t="s">
        <v>72</v>
      </c>
      <c r="M12" s="235"/>
      <c r="N12" s="235"/>
      <c r="O12" s="236"/>
      <c r="P12" s="53" t="s">
        <v>215</v>
      </c>
    </row>
    <row r="13" spans="1:16" ht="15.75" x14ac:dyDescent="0.25">
      <c r="A13" s="230" t="s">
        <v>214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5" t="s">
        <v>73</v>
      </c>
      <c r="M13" s="235"/>
      <c r="N13" s="235"/>
      <c r="O13" s="236"/>
      <c r="P13" s="53" t="s">
        <v>216</v>
      </c>
    </row>
    <row r="14" spans="1:16" x14ac:dyDescent="0.25">
      <c r="L14" s="235" t="s">
        <v>72</v>
      </c>
      <c r="M14" s="235"/>
      <c r="N14" s="235"/>
      <c r="O14" s="236"/>
      <c r="P14" s="53" t="s">
        <v>217</v>
      </c>
    </row>
    <row r="15" spans="1:16" x14ac:dyDescent="0.2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235" t="s">
        <v>71</v>
      </c>
      <c r="M15" s="235"/>
      <c r="N15" s="235"/>
      <c r="O15" s="236"/>
      <c r="P15" s="53" t="s">
        <v>203</v>
      </c>
    </row>
    <row r="16" spans="1:16" ht="15.75" x14ac:dyDescent="0.25">
      <c r="A16" s="230" t="s">
        <v>365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5" t="s">
        <v>70</v>
      </c>
      <c r="M16" s="235"/>
      <c r="N16" s="235"/>
      <c r="O16" s="236"/>
      <c r="P16" s="53" t="s">
        <v>204</v>
      </c>
    </row>
    <row r="17" spans="1:16" x14ac:dyDescent="0.25">
      <c r="A17" s="7" t="s">
        <v>65</v>
      </c>
      <c r="L17" s="235" t="s">
        <v>69</v>
      </c>
      <c r="M17" s="235"/>
      <c r="N17" s="235"/>
      <c r="O17" s="236"/>
      <c r="P17" s="53" t="s">
        <v>68</v>
      </c>
    </row>
    <row r="18" spans="1:16" x14ac:dyDescent="0.2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</row>
    <row r="19" spans="1:16" x14ac:dyDescent="0.25">
      <c r="A19" s="232" t="s">
        <v>75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</row>
    <row r="21" spans="1:16" ht="15" customHeight="1" x14ac:dyDescent="0.25">
      <c r="A21" s="237" t="s">
        <v>16</v>
      </c>
      <c r="B21" s="245" t="s">
        <v>18</v>
      </c>
      <c r="C21" s="243" t="s">
        <v>49</v>
      </c>
      <c r="D21" s="243" t="s">
        <v>51</v>
      </c>
      <c r="E21" s="243" t="s">
        <v>52</v>
      </c>
      <c r="F21" s="248" t="s">
        <v>53</v>
      </c>
      <c r="G21" s="240" t="s">
        <v>54</v>
      </c>
      <c r="H21" s="241"/>
      <c r="I21" s="241"/>
      <c r="J21" s="241"/>
      <c r="K21" s="241"/>
      <c r="L21" s="241"/>
      <c r="M21" s="241"/>
      <c r="N21" s="241"/>
      <c r="O21" s="241"/>
      <c r="P21" s="242"/>
    </row>
    <row r="22" spans="1:16" ht="29.25" customHeight="1" x14ac:dyDescent="0.25">
      <c r="A22" s="238"/>
      <c r="B22" s="246"/>
      <c r="C22" s="251"/>
      <c r="D22" s="251"/>
      <c r="E22" s="251"/>
      <c r="F22" s="249"/>
      <c r="G22" s="55" t="s">
        <v>55</v>
      </c>
      <c r="H22" s="56" t="s">
        <v>168</v>
      </c>
      <c r="I22" s="57" t="s">
        <v>56</v>
      </c>
      <c r="J22" s="55" t="s">
        <v>55</v>
      </c>
      <c r="K22" s="56" t="s">
        <v>169</v>
      </c>
      <c r="L22" s="57" t="s">
        <v>56</v>
      </c>
      <c r="M22" s="55" t="s">
        <v>55</v>
      </c>
      <c r="N22" s="56" t="s">
        <v>366</v>
      </c>
      <c r="O22" s="57" t="s">
        <v>56</v>
      </c>
      <c r="P22" s="243" t="s">
        <v>57</v>
      </c>
    </row>
    <row r="23" spans="1:16" ht="30" customHeight="1" x14ac:dyDescent="0.25">
      <c r="A23" s="239"/>
      <c r="B23" s="247"/>
      <c r="C23" s="244"/>
      <c r="D23" s="244"/>
      <c r="E23" s="244"/>
      <c r="F23" s="250"/>
      <c r="G23" s="252" t="s">
        <v>58</v>
      </c>
      <c r="H23" s="253"/>
      <c r="I23" s="253"/>
      <c r="J23" s="252" t="s">
        <v>59</v>
      </c>
      <c r="K23" s="253"/>
      <c r="L23" s="253"/>
      <c r="M23" s="252" t="s">
        <v>60</v>
      </c>
      <c r="N23" s="253"/>
      <c r="O23" s="253"/>
      <c r="P23" s="244"/>
    </row>
    <row r="24" spans="1:16" s="60" customFormat="1" x14ac:dyDescent="0.25">
      <c r="A24" s="192" t="s">
        <v>17</v>
      </c>
      <c r="B24" s="192" t="s">
        <v>19</v>
      </c>
      <c r="C24" s="192" t="s">
        <v>40</v>
      </c>
      <c r="D24" s="192" t="s">
        <v>50</v>
      </c>
      <c r="E24" s="58">
        <v>5</v>
      </c>
      <c r="F24" s="58">
        <v>6</v>
      </c>
      <c r="G24" s="217" t="s">
        <v>63</v>
      </c>
      <c r="H24" s="218"/>
      <c r="I24" s="218"/>
      <c r="J24" s="217" t="s">
        <v>64</v>
      </c>
      <c r="K24" s="218"/>
      <c r="L24" s="218"/>
      <c r="M24" s="217" t="s">
        <v>78</v>
      </c>
      <c r="N24" s="218"/>
      <c r="O24" s="254"/>
      <c r="P24" s="59" t="s">
        <v>79</v>
      </c>
    </row>
    <row r="25" spans="1:16" ht="15.75" x14ac:dyDescent="0.25">
      <c r="A25" s="61" t="s">
        <v>9</v>
      </c>
      <c r="B25" s="9" t="s">
        <v>20</v>
      </c>
      <c r="C25" s="10" t="s">
        <v>41</v>
      </c>
      <c r="D25" s="10" t="s">
        <v>41</v>
      </c>
      <c r="E25" s="8" t="s">
        <v>182</v>
      </c>
      <c r="F25" s="11" t="s">
        <v>41</v>
      </c>
      <c r="G25" s="208">
        <f>G26+G27+G28+G32+G33+G29+G30</f>
        <v>254003.36999999997</v>
      </c>
      <c r="H25" s="208"/>
      <c r="I25" s="208"/>
      <c r="J25" s="255">
        <v>0</v>
      </c>
      <c r="K25" s="255"/>
      <c r="L25" s="255"/>
      <c r="M25" s="255">
        <v>0</v>
      </c>
      <c r="N25" s="255"/>
      <c r="O25" s="255"/>
      <c r="P25" s="191"/>
    </row>
    <row r="26" spans="1:16" ht="15.75" x14ac:dyDescent="0.25">
      <c r="A26" s="1" t="s">
        <v>471</v>
      </c>
      <c r="B26" s="6"/>
      <c r="C26" s="3" t="s">
        <v>42</v>
      </c>
      <c r="D26" s="62">
        <v>131</v>
      </c>
      <c r="E26" s="8" t="s">
        <v>182</v>
      </c>
      <c r="F26" s="5" t="s">
        <v>184</v>
      </c>
      <c r="G26" s="209">
        <v>33179.11</v>
      </c>
      <c r="H26" s="209"/>
      <c r="I26" s="209"/>
      <c r="J26" s="210">
        <v>0</v>
      </c>
      <c r="K26" s="210"/>
      <c r="L26" s="210"/>
      <c r="M26" s="210">
        <v>0</v>
      </c>
      <c r="N26" s="210"/>
      <c r="O26" s="210"/>
      <c r="P26" s="13"/>
    </row>
    <row r="27" spans="1:16" ht="15.75" x14ac:dyDescent="0.25">
      <c r="A27" s="1" t="s">
        <v>471</v>
      </c>
      <c r="B27" s="6"/>
      <c r="C27" s="3" t="s">
        <v>42</v>
      </c>
      <c r="D27" s="62">
        <v>134</v>
      </c>
      <c r="E27" s="8" t="s">
        <v>182</v>
      </c>
      <c r="F27" s="5" t="s">
        <v>173</v>
      </c>
      <c r="G27" s="209">
        <v>23026.44</v>
      </c>
      <c r="H27" s="209"/>
      <c r="I27" s="209"/>
      <c r="J27" s="210">
        <v>0</v>
      </c>
      <c r="K27" s="210"/>
      <c r="L27" s="210"/>
      <c r="M27" s="210">
        <v>0</v>
      </c>
      <c r="N27" s="210"/>
      <c r="O27" s="210"/>
      <c r="P27" s="13"/>
    </row>
    <row r="28" spans="1:16" ht="15.75" x14ac:dyDescent="0.25">
      <c r="A28" s="1" t="s">
        <v>471</v>
      </c>
      <c r="B28" s="6"/>
      <c r="C28" s="3" t="s">
        <v>42</v>
      </c>
      <c r="D28" s="62">
        <v>135</v>
      </c>
      <c r="E28" s="8" t="s">
        <v>182</v>
      </c>
      <c r="F28" s="5" t="s">
        <v>173</v>
      </c>
      <c r="G28" s="209">
        <v>120849.68</v>
      </c>
      <c r="H28" s="209"/>
      <c r="I28" s="209"/>
      <c r="J28" s="214">
        <v>0</v>
      </c>
      <c r="K28" s="215"/>
      <c r="L28" s="216"/>
      <c r="M28" s="214">
        <v>0</v>
      </c>
      <c r="N28" s="215"/>
      <c r="O28" s="216"/>
      <c r="P28" s="13"/>
    </row>
    <row r="29" spans="1:16" ht="15.75" x14ac:dyDescent="0.25">
      <c r="A29" s="1" t="s">
        <v>471</v>
      </c>
      <c r="B29" s="6"/>
      <c r="C29" s="3" t="s">
        <v>42</v>
      </c>
      <c r="D29" s="62">
        <v>131</v>
      </c>
      <c r="E29" s="8" t="s">
        <v>182</v>
      </c>
      <c r="F29" s="5" t="s">
        <v>183</v>
      </c>
      <c r="G29" s="209">
        <v>15684.83</v>
      </c>
      <c r="H29" s="209"/>
      <c r="I29" s="209"/>
      <c r="J29" s="210">
        <v>0</v>
      </c>
      <c r="K29" s="210"/>
      <c r="L29" s="210"/>
      <c r="M29" s="210">
        <v>0</v>
      </c>
      <c r="N29" s="210"/>
      <c r="O29" s="210"/>
      <c r="P29" s="13"/>
    </row>
    <row r="30" spans="1:16" ht="15.75" x14ac:dyDescent="0.25">
      <c r="A30" s="1" t="s">
        <v>471</v>
      </c>
      <c r="B30" s="6"/>
      <c r="C30" s="3" t="s">
        <v>370</v>
      </c>
      <c r="D30" s="62">
        <v>141</v>
      </c>
      <c r="E30" s="8" t="s">
        <v>182</v>
      </c>
      <c r="F30" s="5" t="s">
        <v>173</v>
      </c>
      <c r="G30" s="209">
        <v>61263.31</v>
      </c>
      <c r="H30" s="209"/>
      <c r="I30" s="209"/>
      <c r="J30" s="210">
        <v>0</v>
      </c>
      <c r="K30" s="210"/>
      <c r="L30" s="210"/>
      <c r="M30" s="210">
        <v>0</v>
      </c>
      <c r="N30" s="210"/>
      <c r="O30" s="210"/>
      <c r="P30" s="13"/>
    </row>
    <row r="31" spans="1:16" ht="15.75" x14ac:dyDescent="0.25">
      <c r="A31" s="1" t="s">
        <v>472</v>
      </c>
      <c r="B31" s="6" t="s">
        <v>21</v>
      </c>
      <c r="C31" s="3" t="s">
        <v>41</v>
      </c>
      <c r="D31" s="62" t="s">
        <v>41</v>
      </c>
      <c r="E31" s="8"/>
      <c r="F31" s="5"/>
      <c r="G31" s="211"/>
      <c r="H31" s="212"/>
      <c r="I31" s="213"/>
      <c r="J31" s="214"/>
      <c r="K31" s="215"/>
      <c r="L31" s="216"/>
      <c r="M31" s="214"/>
      <c r="N31" s="215"/>
      <c r="O31" s="216"/>
      <c r="P31" s="13"/>
    </row>
    <row r="32" spans="1:16" ht="15.75" x14ac:dyDescent="0.25">
      <c r="A32" s="1" t="s">
        <v>471</v>
      </c>
      <c r="B32" s="6"/>
      <c r="C32" s="3" t="s">
        <v>42</v>
      </c>
      <c r="D32" s="62">
        <v>131</v>
      </c>
      <c r="E32" s="8" t="s">
        <v>182</v>
      </c>
      <c r="F32" s="5" t="s">
        <v>183</v>
      </c>
      <c r="G32" s="209"/>
      <c r="H32" s="209"/>
      <c r="I32" s="209"/>
      <c r="J32" s="210"/>
      <c r="K32" s="210"/>
      <c r="L32" s="210"/>
      <c r="M32" s="210"/>
      <c r="N32" s="210"/>
      <c r="O32" s="210"/>
      <c r="P32" s="13"/>
    </row>
    <row r="33" spans="1:17" ht="15.75" x14ac:dyDescent="0.25">
      <c r="A33" s="1" t="s">
        <v>471</v>
      </c>
      <c r="B33" s="6"/>
      <c r="C33" s="3" t="s">
        <v>42</v>
      </c>
      <c r="D33" s="62">
        <v>134</v>
      </c>
      <c r="E33" s="8" t="s">
        <v>182</v>
      </c>
      <c r="F33" s="5" t="s">
        <v>173</v>
      </c>
      <c r="G33" s="209"/>
      <c r="H33" s="209"/>
      <c r="I33" s="209"/>
      <c r="J33" s="210"/>
      <c r="K33" s="210"/>
      <c r="L33" s="210"/>
      <c r="M33" s="210"/>
      <c r="N33" s="210"/>
      <c r="O33" s="210"/>
      <c r="P33" s="13"/>
    </row>
    <row r="34" spans="1:17" ht="14.25" hidden="1" customHeight="1" x14ac:dyDescent="0.25">
      <c r="A34" s="61" t="s">
        <v>10</v>
      </c>
      <c r="B34" s="9" t="s">
        <v>21</v>
      </c>
      <c r="C34" s="10" t="s">
        <v>41</v>
      </c>
      <c r="D34" s="10"/>
      <c r="E34" s="63"/>
      <c r="F34" s="5"/>
      <c r="G34" s="209"/>
      <c r="H34" s="209"/>
      <c r="I34" s="209"/>
      <c r="J34" s="219"/>
      <c r="K34" s="219"/>
      <c r="L34" s="219"/>
      <c r="M34" s="219"/>
      <c r="N34" s="219"/>
      <c r="O34" s="219"/>
      <c r="P34" s="191"/>
    </row>
    <row r="35" spans="1:17" ht="15.75" hidden="1" x14ac:dyDescent="0.25">
      <c r="A35" s="61"/>
      <c r="B35" s="9"/>
      <c r="C35" s="10"/>
      <c r="D35" s="10"/>
      <c r="E35" s="63"/>
      <c r="F35" s="5"/>
      <c r="G35" s="209"/>
      <c r="H35" s="209"/>
      <c r="I35" s="209"/>
      <c r="J35" s="219"/>
      <c r="K35" s="219"/>
      <c r="L35" s="219"/>
      <c r="M35" s="219"/>
      <c r="N35" s="219"/>
      <c r="O35" s="219"/>
      <c r="P35" s="191"/>
    </row>
    <row r="36" spans="1:17" ht="15.75" hidden="1" x14ac:dyDescent="0.25">
      <c r="A36" s="61"/>
      <c r="B36" s="9"/>
      <c r="C36" s="10"/>
      <c r="D36" s="10"/>
      <c r="E36" s="63"/>
      <c r="F36" s="5"/>
      <c r="G36" s="209"/>
      <c r="H36" s="209"/>
      <c r="I36" s="209"/>
      <c r="J36" s="219"/>
      <c r="K36" s="219"/>
      <c r="L36" s="219"/>
      <c r="M36" s="219"/>
      <c r="N36" s="219"/>
      <c r="O36" s="219"/>
      <c r="P36" s="191"/>
    </row>
    <row r="37" spans="1:17" ht="15.75" hidden="1" x14ac:dyDescent="0.25">
      <c r="A37" s="61"/>
      <c r="B37" s="9"/>
      <c r="C37" s="10"/>
      <c r="D37" s="10"/>
      <c r="E37" s="63"/>
      <c r="F37" s="5"/>
      <c r="G37" s="209"/>
      <c r="H37" s="209"/>
      <c r="I37" s="209"/>
      <c r="J37" s="219"/>
      <c r="K37" s="219"/>
      <c r="L37" s="219"/>
      <c r="M37" s="219"/>
      <c r="N37" s="219"/>
      <c r="O37" s="219"/>
      <c r="P37" s="191"/>
    </row>
    <row r="38" spans="1:17" ht="15.75" x14ac:dyDescent="0.25">
      <c r="A38" s="64" t="s">
        <v>367</v>
      </c>
      <c r="B38" s="12" t="s">
        <v>22</v>
      </c>
      <c r="C38" s="65" t="s">
        <v>41</v>
      </c>
      <c r="D38" s="65"/>
      <c r="E38" s="66" t="s">
        <v>41</v>
      </c>
      <c r="F38" s="67" t="s">
        <v>41</v>
      </c>
      <c r="G38" s="208">
        <f>G39+G51</f>
        <v>215252377.24000001</v>
      </c>
      <c r="H38" s="208"/>
      <c r="I38" s="208"/>
      <c r="J38" s="208">
        <f>J39+J51</f>
        <v>192927255</v>
      </c>
      <c r="K38" s="208"/>
      <c r="L38" s="208"/>
      <c r="M38" s="208">
        <f>M39+M51</f>
        <v>192427255</v>
      </c>
      <c r="N38" s="208"/>
      <c r="O38" s="208"/>
      <c r="P38" s="68"/>
      <c r="Q38" s="69"/>
    </row>
    <row r="39" spans="1:17" ht="15.75" x14ac:dyDescent="0.25">
      <c r="A39" s="70" t="s">
        <v>1</v>
      </c>
      <c r="B39" s="12" t="s">
        <v>23</v>
      </c>
      <c r="C39" s="65" t="s">
        <v>42</v>
      </c>
      <c r="D39" s="65"/>
      <c r="E39" s="66" t="s">
        <v>41</v>
      </c>
      <c r="F39" s="67" t="s">
        <v>41</v>
      </c>
      <c r="G39" s="208">
        <f>G40+G41+G42+G43+G44+G45+G46+G47+G48+G49+G50</f>
        <v>173044541.19999999</v>
      </c>
      <c r="H39" s="208"/>
      <c r="I39" s="208"/>
      <c r="J39" s="208">
        <f>J40+J41+J42+J43+J44+J45+J46+J47+J48+J49+J50</f>
        <v>166818930</v>
      </c>
      <c r="K39" s="208"/>
      <c r="L39" s="208"/>
      <c r="M39" s="208">
        <f>M40+M41+M42+M43+M44+M45+M46+M47+M48+M49+M50</f>
        <v>166318930</v>
      </c>
      <c r="N39" s="208"/>
      <c r="O39" s="208"/>
      <c r="P39" s="68"/>
    </row>
    <row r="40" spans="1:17" ht="15.75" x14ac:dyDescent="0.25">
      <c r="A40" s="1" t="s">
        <v>471</v>
      </c>
      <c r="B40" s="6" t="s">
        <v>368</v>
      </c>
      <c r="C40" s="3" t="s">
        <v>42</v>
      </c>
      <c r="D40" s="3" t="s">
        <v>369</v>
      </c>
      <c r="E40" s="8" t="s">
        <v>182</v>
      </c>
      <c r="F40" s="5" t="s">
        <v>184</v>
      </c>
      <c r="G40" s="211">
        <v>5400000</v>
      </c>
      <c r="H40" s="212"/>
      <c r="I40" s="213"/>
      <c r="J40" s="211">
        <v>5400000</v>
      </c>
      <c r="K40" s="212"/>
      <c r="L40" s="213"/>
      <c r="M40" s="211">
        <v>5400000</v>
      </c>
      <c r="N40" s="212"/>
      <c r="O40" s="213"/>
      <c r="P40" s="13"/>
    </row>
    <row r="41" spans="1:17" ht="15.75" x14ac:dyDescent="0.25">
      <c r="A41" s="1" t="s">
        <v>471</v>
      </c>
      <c r="B41" s="6" t="s">
        <v>368</v>
      </c>
      <c r="C41" s="3" t="s">
        <v>42</v>
      </c>
      <c r="D41" s="3" t="s">
        <v>371</v>
      </c>
      <c r="E41" s="8" t="s">
        <v>182</v>
      </c>
      <c r="F41" s="5" t="s">
        <v>173</v>
      </c>
      <c r="G41" s="211">
        <v>446400</v>
      </c>
      <c r="H41" s="212"/>
      <c r="I41" s="213"/>
      <c r="J41" s="211">
        <v>446400</v>
      </c>
      <c r="K41" s="212"/>
      <c r="L41" s="213"/>
      <c r="M41" s="211">
        <v>446400</v>
      </c>
      <c r="N41" s="212"/>
      <c r="O41" s="213"/>
      <c r="P41" s="13"/>
    </row>
    <row r="42" spans="1:17" ht="15.75" x14ac:dyDescent="0.25">
      <c r="A42" s="1" t="s">
        <v>471</v>
      </c>
      <c r="B42" s="6" t="s">
        <v>368</v>
      </c>
      <c r="C42" s="3" t="s">
        <v>42</v>
      </c>
      <c r="D42" s="3" t="s">
        <v>372</v>
      </c>
      <c r="E42" s="8" t="s">
        <v>182</v>
      </c>
      <c r="F42" s="5" t="s">
        <v>173</v>
      </c>
      <c r="G42" s="211">
        <v>250000</v>
      </c>
      <c r="H42" s="212"/>
      <c r="I42" s="213"/>
      <c r="J42" s="211">
        <v>250000</v>
      </c>
      <c r="K42" s="212"/>
      <c r="L42" s="213"/>
      <c r="M42" s="211">
        <v>250000</v>
      </c>
      <c r="N42" s="212"/>
      <c r="O42" s="213"/>
      <c r="P42" s="13"/>
    </row>
    <row r="43" spans="1:17" ht="15.75" x14ac:dyDescent="0.25">
      <c r="A43" s="1" t="s">
        <v>471</v>
      </c>
      <c r="B43" s="6" t="s">
        <v>368</v>
      </c>
      <c r="C43" s="3" t="s">
        <v>42</v>
      </c>
      <c r="D43" s="3" t="s">
        <v>369</v>
      </c>
      <c r="E43" s="8" t="s">
        <v>182</v>
      </c>
      <c r="F43" s="5" t="s">
        <v>183</v>
      </c>
      <c r="G43" s="211">
        <f>1000000+1550000</f>
        <v>2550000</v>
      </c>
      <c r="H43" s="212"/>
      <c r="I43" s="213"/>
      <c r="J43" s="211">
        <f>1000000+500000</f>
        <v>1500000</v>
      </c>
      <c r="K43" s="212"/>
      <c r="L43" s="213"/>
      <c r="M43" s="211">
        <v>1000000</v>
      </c>
      <c r="N43" s="212"/>
      <c r="O43" s="213"/>
      <c r="P43" s="13"/>
    </row>
    <row r="44" spans="1:17" ht="46.5" customHeight="1" x14ac:dyDescent="0.25">
      <c r="A44" s="122" t="s">
        <v>273</v>
      </c>
      <c r="B44" s="9" t="s">
        <v>24</v>
      </c>
      <c r="C44" s="9" t="s">
        <v>42</v>
      </c>
      <c r="D44" s="9" t="s">
        <v>369</v>
      </c>
      <c r="E44" s="8" t="s">
        <v>178</v>
      </c>
      <c r="F44" s="5" t="s">
        <v>171</v>
      </c>
      <c r="G44" s="211">
        <v>4806520</v>
      </c>
      <c r="H44" s="212"/>
      <c r="I44" s="212"/>
      <c r="J44" s="211">
        <v>4806520</v>
      </c>
      <c r="K44" s="212"/>
      <c r="L44" s="212"/>
      <c r="M44" s="211">
        <v>4806520</v>
      </c>
      <c r="N44" s="212"/>
      <c r="O44" s="212"/>
      <c r="P44" s="191"/>
      <c r="Q44" s="71"/>
    </row>
    <row r="45" spans="1:17" ht="47.25" customHeight="1" x14ac:dyDescent="0.25">
      <c r="A45" s="122" t="s">
        <v>273</v>
      </c>
      <c r="B45" s="9" t="s">
        <v>24</v>
      </c>
      <c r="C45" s="9" t="s">
        <v>42</v>
      </c>
      <c r="D45" s="9" t="s">
        <v>369</v>
      </c>
      <c r="E45" s="8" t="s">
        <v>177</v>
      </c>
      <c r="F45" s="5" t="s">
        <v>170</v>
      </c>
      <c r="G45" s="211">
        <v>5548980</v>
      </c>
      <c r="H45" s="212"/>
      <c r="I45" s="212"/>
      <c r="J45" s="211">
        <v>5548980</v>
      </c>
      <c r="K45" s="212"/>
      <c r="L45" s="212"/>
      <c r="M45" s="211">
        <v>5548980</v>
      </c>
      <c r="N45" s="212"/>
      <c r="O45" s="212"/>
      <c r="P45" s="191"/>
      <c r="Q45" s="71"/>
    </row>
    <row r="46" spans="1:17" ht="46.5" customHeight="1" x14ac:dyDescent="0.25">
      <c r="A46" s="122" t="s">
        <v>273</v>
      </c>
      <c r="B46" s="9" t="s">
        <v>24</v>
      </c>
      <c r="C46" s="9" t="s">
        <v>42</v>
      </c>
      <c r="D46" s="9" t="s">
        <v>369</v>
      </c>
      <c r="E46" s="8" t="s">
        <v>180</v>
      </c>
      <c r="F46" s="5" t="s">
        <v>170</v>
      </c>
      <c r="G46" s="211">
        <v>6029170</v>
      </c>
      <c r="H46" s="212"/>
      <c r="I46" s="212"/>
      <c r="J46" s="211">
        <v>6029170</v>
      </c>
      <c r="K46" s="212"/>
      <c r="L46" s="212"/>
      <c r="M46" s="211">
        <v>6029170</v>
      </c>
      <c r="N46" s="212"/>
      <c r="O46" s="212"/>
      <c r="P46" s="191"/>
      <c r="Q46" s="71"/>
    </row>
    <row r="47" spans="1:17" ht="44.25" customHeight="1" x14ac:dyDescent="0.25">
      <c r="A47" s="122" t="s">
        <v>273</v>
      </c>
      <c r="B47" s="9" t="s">
        <v>24</v>
      </c>
      <c r="C47" s="9" t="s">
        <v>42</v>
      </c>
      <c r="D47" s="9" t="s">
        <v>369</v>
      </c>
      <c r="E47" s="8" t="s">
        <v>185</v>
      </c>
      <c r="F47" s="5" t="s">
        <v>171</v>
      </c>
      <c r="G47" s="211">
        <f>21591590+89838</f>
        <v>21681428</v>
      </c>
      <c r="H47" s="212"/>
      <c r="I47" s="212"/>
      <c r="J47" s="211">
        <v>21591590</v>
      </c>
      <c r="K47" s="212"/>
      <c r="L47" s="212"/>
      <c r="M47" s="211">
        <v>21591590</v>
      </c>
      <c r="N47" s="212"/>
      <c r="O47" s="212"/>
      <c r="P47" s="191"/>
      <c r="Q47" s="71"/>
    </row>
    <row r="48" spans="1:17" ht="50.25" customHeight="1" x14ac:dyDescent="0.25">
      <c r="A48" s="122" t="s">
        <v>273</v>
      </c>
      <c r="B48" s="9" t="s">
        <v>24</v>
      </c>
      <c r="C48" s="9" t="s">
        <v>42</v>
      </c>
      <c r="D48" s="9" t="s">
        <v>369</v>
      </c>
      <c r="E48" s="8" t="s">
        <v>186</v>
      </c>
      <c r="F48" s="5" t="s">
        <v>170</v>
      </c>
      <c r="G48" s="211">
        <f>83213270+4457300</f>
        <v>87670570</v>
      </c>
      <c r="H48" s="212"/>
      <c r="I48" s="212"/>
      <c r="J48" s="211">
        <f>83213270-679676</f>
        <v>82533594</v>
      </c>
      <c r="K48" s="212"/>
      <c r="L48" s="212"/>
      <c r="M48" s="211">
        <f>83213270-1014311</f>
        <v>82198959</v>
      </c>
      <c r="N48" s="212"/>
      <c r="O48" s="212"/>
      <c r="P48" s="191"/>
      <c r="Q48" s="71"/>
    </row>
    <row r="49" spans="1:17" ht="60" customHeight="1" x14ac:dyDescent="0.25">
      <c r="A49" s="122" t="s">
        <v>273</v>
      </c>
      <c r="B49" s="9" t="s">
        <v>24</v>
      </c>
      <c r="C49" s="9" t="s">
        <v>42</v>
      </c>
      <c r="D49" s="9" t="s">
        <v>369</v>
      </c>
      <c r="E49" s="8" t="s">
        <v>187</v>
      </c>
      <c r="F49" s="5" t="s">
        <v>170</v>
      </c>
      <c r="G49" s="211">
        <v>33111850</v>
      </c>
      <c r="H49" s="212"/>
      <c r="I49" s="212"/>
      <c r="J49" s="211">
        <f>33111850+679676</f>
        <v>33791526</v>
      </c>
      <c r="K49" s="212"/>
      <c r="L49" s="212"/>
      <c r="M49" s="211">
        <f>33111850+1014311</f>
        <v>34126161</v>
      </c>
      <c r="N49" s="212"/>
      <c r="O49" s="212"/>
      <c r="P49" s="191"/>
      <c r="Q49" s="71"/>
    </row>
    <row r="50" spans="1:17" ht="47.25" customHeight="1" x14ac:dyDescent="0.25">
      <c r="A50" s="122" t="s">
        <v>273</v>
      </c>
      <c r="B50" s="9" t="s">
        <v>24</v>
      </c>
      <c r="C50" s="9" t="s">
        <v>42</v>
      </c>
      <c r="D50" s="9" t="s">
        <v>369</v>
      </c>
      <c r="E50" s="8" t="s">
        <v>318</v>
      </c>
      <c r="F50" s="5" t="s">
        <v>171</v>
      </c>
      <c r="G50" s="211">
        <f>4921150+628473.2</f>
        <v>5549623.2000000002</v>
      </c>
      <c r="H50" s="212"/>
      <c r="I50" s="212"/>
      <c r="J50" s="211">
        <v>4921150</v>
      </c>
      <c r="K50" s="212"/>
      <c r="L50" s="212"/>
      <c r="M50" s="211">
        <v>4921150</v>
      </c>
      <c r="N50" s="212"/>
      <c r="O50" s="212"/>
      <c r="P50" s="191"/>
      <c r="Q50" s="71"/>
    </row>
    <row r="51" spans="1:17" ht="15.75" x14ac:dyDescent="0.25">
      <c r="A51" s="113" t="s">
        <v>373</v>
      </c>
      <c r="B51" s="75" t="s">
        <v>374</v>
      </c>
      <c r="C51" s="114" t="s">
        <v>218</v>
      </c>
      <c r="D51" s="3"/>
      <c r="E51" s="4"/>
      <c r="F51" s="5"/>
      <c r="G51" s="220">
        <f>G52+G53+G55+G56+G57+G58+G59+G60+G61+G71+G54+G62+G63+G65+G66+G67+G68+G64+G69+G70</f>
        <v>42207836.040000007</v>
      </c>
      <c r="H51" s="221"/>
      <c r="I51" s="222"/>
      <c r="J51" s="220">
        <f>J52+J53+J54+J55+J56+J57+J58+J59+J60+J61+J71+J62</f>
        <v>26108325</v>
      </c>
      <c r="K51" s="221"/>
      <c r="L51" s="222"/>
      <c r="M51" s="220">
        <f>M52+M53+M54+M55+M56+M57+M58+M59+M60+M61+M71+M62</f>
        <v>26108325</v>
      </c>
      <c r="N51" s="221"/>
      <c r="O51" s="222"/>
      <c r="P51" s="13"/>
    </row>
    <row r="52" spans="1:17" ht="15.75" x14ac:dyDescent="0.25">
      <c r="A52" s="124" t="s">
        <v>449</v>
      </c>
      <c r="B52" s="6" t="s">
        <v>219</v>
      </c>
      <c r="C52" s="3" t="s">
        <v>218</v>
      </c>
      <c r="D52" s="3" t="s">
        <v>375</v>
      </c>
      <c r="E52" s="4" t="s">
        <v>188</v>
      </c>
      <c r="F52" s="5" t="s">
        <v>174</v>
      </c>
      <c r="G52" s="211">
        <v>529200</v>
      </c>
      <c r="H52" s="212"/>
      <c r="I52" s="213"/>
      <c r="J52" s="211">
        <v>529200</v>
      </c>
      <c r="K52" s="212"/>
      <c r="L52" s="213"/>
      <c r="M52" s="211">
        <v>529200</v>
      </c>
      <c r="N52" s="212"/>
      <c r="O52" s="213"/>
      <c r="P52" s="13"/>
      <c r="Q52" s="69"/>
    </row>
    <row r="53" spans="1:17" ht="15.75" x14ac:dyDescent="0.25">
      <c r="A53" s="124" t="s">
        <v>449</v>
      </c>
      <c r="B53" s="6" t="s">
        <v>219</v>
      </c>
      <c r="C53" s="3" t="s">
        <v>218</v>
      </c>
      <c r="D53" s="3" t="s">
        <v>375</v>
      </c>
      <c r="E53" s="4" t="s">
        <v>362</v>
      </c>
      <c r="F53" s="5" t="s">
        <v>174</v>
      </c>
      <c r="G53" s="211">
        <v>132300</v>
      </c>
      <c r="H53" s="212"/>
      <c r="I53" s="213"/>
      <c r="J53" s="211">
        <v>132300</v>
      </c>
      <c r="K53" s="212"/>
      <c r="L53" s="213"/>
      <c r="M53" s="211">
        <v>132300</v>
      </c>
      <c r="N53" s="212"/>
      <c r="O53" s="213"/>
      <c r="P53" s="13"/>
      <c r="Q53" s="69"/>
    </row>
    <row r="54" spans="1:17" ht="15.75" x14ac:dyDescent="0.25">
      <c r="A54" s="124" t="s">
        <v>449</v>
      </c>
      <c r="B54" s="6" t="s">
        <v>219</v>
      </c>
      <c r="C54" s="3" t="s">
        <v>218</v>
      </c>
      <c r="D54" s="3" t="s">
        <v>375</v>
      </c>
      <c r="E54" s="4" t="s">
        <v>189</v>
      </c>
      <c r="F54" s="5" t="s">
        <v>174</v>
      </c>
      <c r="G54" s="211">
        <v>5000</v>
      </c>
      <c r="H54" s="212"/>
      <c r="I54" s="213"/>
      <c r="J54" s="211">
        <v>5000</v>
      </c>
      <c r="K54" s="212"/>
      <c r="L54" s="213"/>
      <c r="M54" s="211">
        <v>5000</v>
      </c>
      <c r="N54" s="212"/>
      <c r="O54" s="213"/>
      <c r="P54" s="13"/>
    </row>
    <row r="55" spans="1:17" ht="15.75" x14ac:dyDescent="0.25">
      <c r="A55" s="124" t="s">
        <v>449</v>
      </c>
      <c r="B55" s="6" t="s">
        <v>219</v>
      </c>
      <c r="C55" s="3" t="s">
        <v>218</v>
      </c>
      <c r="D55" s="3" t="s">
        <v>375</v>
      </c>
      <c r="E55" s="4" t="s">
        <v>321</v>
      </c>
      <c r="F55" s="5" t="s">
        <v>174</v>
      </c>
      <c r="G55" s="211">
        <v>4999680</v>
      </c>
      <c r="H55" s="212"/>
      <c r="I55" s="213"/>
      <c r="J55" s="211">
        <v>4999680</v>
      </c>
      <c r="K55" s="212"/>
      <c r="L55" s="213"/>
      <c r="M55" s="211">
        <v>4999680</v>
      </c>
      <c r="N55" s="212"/>
      <c r="O55" s="213"/>
      <c r="P55" s="13"/>
    </row>
    <row r="56" spans="1:17" ht="15.75" x14ac:dyDescent="0.25">
      <c r="A56" s="124" t="s">
        <v>449</v>
      </c>
      <c r="B56" s="6" t="s">
        <v>219</v>
      </c>
      <c r="C56" s="3" t="s">
        <v>218</v>
      </c>
      <c r="D56" s="3" t="s">
        <v>375</v>
      </c>
      <c r="E56" s="4" t="s">
        <v>193</v>
      </c>
      <c r="F56" s="5" t="s">
        <v>174</v>
      </c>
      <c r="G56" s="211">
        <v>3125595</v>
      </c>
      <c r="H56" s="212"/>
      <c r="I56" s="213"/>
      <c r="J56" s="211">
        <v>3125595</v>
      </c>
      <c r="K56" s="212"/>
      <c r="L56" s="213"/>
      <c r="M56" s="211">
        <v>3125595</v>
      </c>
      <c r="N56" s="212"/>
      <c r="O56" s="213"/>
      <c r="P56" s="13"/>
    </row>
    <row r="57" spans="1:17" ht="15.75" x14ac:dyDescent="0.25">
      <c r="A57" s="124" t="s">
        <v>449</v>
      </c>
      <c r="B57" s="6" t="s">
        <v>219</v>
      </c>
      <c r="C57" s="3" t="s">
        <v>218</v>
      </c>
      <c r="D57" s="3" t="s">
        <v>375</v>
      </c>
      <c r="E57" s="4" t="s">
        <v>360</v>
      </c>
      <c r="F57" s="5" t="s">
        <v>174</v>
      </c>
      <c r="G57" s="211">
        <v>14808440</v>
      </c>
      <c r="H57" s="212"/>
      <c r="I57" s="213"/>
      <c r="J57" s="211">
        <v>14808440</v>
      </c>
      <c r="K57" s="212"/>
      <c r="L57" s="213"/>
      <c r="M57" s="211">
        <v>14808440</v>
      </c>
      <c r="N57" s="212"/>
      <c r="O57" s="213"/>
      <c r="P57" s="13"/>
    </row>
    <row r="58" spans="1:17" ht="15.75" x14ac:dyDescent="0.25">
      <c r="A58" s="124" t="s">
        <v>449</v>
      </c>
      <c r="B58" s="6" t="s">
        <v>219</v>
      </c>
      <c r="C58" s="3" t="s">
        <v>218</v>
      </c>
      <c r="D58" s="3" t="s">
        <v>375</v>
      </c>
      <c r="E58" s="4" t="s">
        <v>190</v>
      </c>
      <c r="F58" s="5" t="s">
        <v>174</v>
      </c>
      <c r="G58" s="211">
        <v>3000000</v>
      </c>
      <c r="H58" s="212"/>
      <c r="I58" s="213"/>
      <c r="J58" s="211">
        <v>0</v>
      </c>
      <c r="K58" s="212"/>
      <c r="L58" s="213"/>
      <c r="M58" s="211">
        <v>0</v>
      </c>
      <c r="N58" s="212"/>
      <c r="O58" s="213"/>
      <c r="P58" s="13"/>
    </row>
    <row r="59" spans="1:17" ht="15.75" x14ac:dyDescent="0.25">
      <c r="A59" s="124" t="s">
        <v>449</v>
      </c>
      <c r="B59" s="6" t="s">
        <v>219</v>
      </c>
      <c r="C59" s="3" t="s">
        <v>218</v>
      </c>
      <c r="D59" s="3" t="s">
        <v>375</v>
      </c>
      <c r="E59" s="4" t="s">
        <v>192</v>
      </c>
      <c r="F59" s="5" t="s">
        <v>174</v>
      </c>
      <c r="G59" s="211">
        <v>1943710</v>
      </c>
      <c r="H59" s="212"/>
      <c r="I59" s="213"/>
      <c r="J59" s="211">
        <v>1943710</v>
      </c>
      <c r="K59" s="212"/>
      <c r="L59" s="213"/>
      <c r="M59" s="211">
        <v>1943710</v>
      </c>
      <c r="N59" s="212"/>
      <c r="O59" s="213"/>
      <c r="P59" s="13"/>
      <c r="Q59" s="69"/>
    </row>
    <row r="60" spans="1:17" ht="15.75" x14ac:dyDescent="0.25">
      <c r="A60" s="124" t="s">
        <v>449</v>
      </c>
      <c r="B60" s="6" t="s">
        <v>219</v>
      </c>
      <c r="C60" s="3" t="s">
        <v>218</v>
      </c>
      <c r="D60" s="3" t="s">
        <v>375</v>
      </c>
      <c r="E60" s="4" t="s">
        <v>191</v>
      </c>
      <c r="F60" s="5" t="s">
        <v>174</v>
      </c>
      <c r="G60" s="211">
        <v>60750</v>
      </c>
      <c r="H60" s="212"/>
      <c r="I60" s="213"/>
      <c r="J60" s="211">
        <v>60750</v>
      </c>
      <c r="K60" s="212"/>
      <c r="L60" s="213"/>
      <c r="M60" s="211">
        <v>60750</v>
      </c>
      <c r="N60" s="212"/>
      <c r="O60" s="213"/>
      <c r="P60" s="13"/>
    </row>
    <row r="61" spans="1:17" ht="15.75" x14ac:dyDescent="0.25">
      <c r="A61" s="124" t="s">
        <v>449</v>
      </c>
      <c r="B61" s="6" t="s">
        <v>219</v>
      </c>
      <c r="C61" s="3" t="s">
        <v>218</v>
      </c>
      <c r="D61" s="3" t="s">
        <v>375</v>
      </c>
      <c r="E61" s="4" t="s">
        <v>175</v>
      </c>
      <c r="F61" s="5" t="s">
        <v>174</v>
      </c>
      <c r="G61" s="211">
        <v>374100</v>
      </c>
      <c r="H61" s="212"/>
      <c r="I61" s="213"/>
      <c r="J61" s="211">
        <v>187050</v>
      </c>
      <c r="K61" s="212"/>
      <c r="L61" s="213"/>
      <c r="M61" s="211">
        <v>187050</v>
      </c>
      <c r="N61" s="212"/>
      <c r="O61" s="213"/>
      <c r="P61" s="13"/>
    </row>
    <row r="62" spans="1:17" ht="15.75" x14ac:dyDescent="0.25">
      <c r="A62" s="124" t="s">
        <v>449</v>
      </c>
      <c r="B62" s="6" t="s">
        <v>219</v>
      </c>
      <c r="C62" s="3" t="s">
        <v>218</v>
      </c>
      <c r="D62" s="3" t="s">
        <v>375</v>
      </c>
      <c r="E62" s="4" t="s">
        <v>176</v>
      </c>
      <c r="F62" s="5" t="s">
        <v>174</v>
      </c>
      <c r="G62" s="211">
        <v>316600</v>
      </c>
      <c r="H62" s="212"/>
      <c r="I62" s="213"/>
      <c r="J62" s="211">
        <v>316600</v>
      </c>
      <c r="K62" s="212"/>
      <c r="L62" s="213"/>
      <c r="M62" s="211">
        <v>316600</v>
      </c>
      <c r="N62" s="212"/>
      <c r="O62" s="213"/>
      <c r="P62" s="13"/>
    </row>
    <row r="63" spans="1:17" ht="15.75" x14ac:dyDescent="0.25">
      <c r="A63" s="124" t="s">
        <v>449</v>
      </c>
      <c r="B63" s="6" t="s">
        <v>219</v>
      </c>
      <c r="C63" s="3" t="s">
        <v>218</v>
      </c>
      <c r="D63" s="3" t="s">
        <v>434</v>
      </c>
      <c r="E63" s="4" t="s">
        <v>435</v>
      </c>
      <c r="F63" s="5" t="s">
        <v>174</v>
      </c>
      <c r="G63" s="211">
        <v>210526.32</v>
      </c>
      <c r="H63" s="212"/>
      <c r="I63" s="213"/>
      <c r="J63" s="211">
        <v>0</v>
      </c>
      <c r="K63" s="212"/>
      <c r="L63" s="213"/>
      <c r="M63" s="211">
        <v>0</v>
      </c>
      <c r="N63" s="212"/>
      <c r="O63" s="213"/>
      <c r="P63" s="13"/>
    </row>
    <row r="64" spans="1:17" ht="15.75" x14ac:dyDescent="0.25">
      <c r="A64" s="124" t="s">
        <v>449</v>
      </c>
      <c r="B64" s="6" t="s">
        <v>219</v>
      </c>
      <c r="C64" s="3" t="s">
        <v>218</v>
      </c>
      <c r="D64" s="3" t="s">
        <v>434</v>
      </c>
      <c r="E64" s="4" t="s">
        <v>450</v>
      </c>
      <c r="F64" s="5" t="s">
        <v>174</v>
      </c>
      <c r="G64" s="211">
        <v>1500000</v>
      </c>
      <c r="H64" s="212"/>
      <c r="I64" s="213"/>
      <c r="J64" s="211">
        <v>0</v>
      </c>
      <c r="K64" s="212"/>
      <c r="L64" s="213"/>
      <c r="M64" s="211">
        <v>0</v>
      </c>
      <c r="N64" s="212"/>
      <c r="O64" s="213"/>
      <c r="P64" s="13"/>
    </row>
    <row r="65" spans="1:17" ht="15.75" x14ac:dyDescent="0.25">
      <c r="A65" s="124" t="s">
        <v>449</v>
      </c>
      <c r="B65" s="6" t="s">
        <v>219</v>
      </c>
      <c r="C65" s="3" t="s">
        <v>218</v>
      </c>
      <c r="D65" s="3" t="s">
        <v>375</v>
      </c>
      <c r="E65" s="4" t="s">
        <v>450</v>
      </c>
      <c r="F65" s="5" t="s">
        <v>174</v>
      </c>
      <c r="G65" s="211">
        <v>247896.94</v>
      </c>
      <c r="H65" s="212"/>
      <c r="I65" s="213"/>
      <c r="J65" s="211">
        <v>0</v>
      </c>
      <c r="K65" s="212"/>
      <c r="L65" s="213"/>
      <c r="M65" s="211">
        <v>0</v>
      </c>
      <c r="N65" s="212"/>
      <c r="O65" s="213"/>
      <c r="P65" s="13"/>
    </row>
    <row r="66" spans="1:17" ht="15.75" x14ac:dyDescent="0.25">
      <c r="A66" s="124" t="s">
        <v>449</v>
      </c>
      <c r="B66" s="6" t="s">
        <v>219</v>
      </c>
      <c r="C66" s="3" t="s">
        <v>218</v>
      </c>
      <c r="D66" s="3" t="s">
        <v>375</v>
      </c>
      <c r="E66" s="4" t="s">
        <v>451</v>
      </c>
      <c r="F66" s="5" t="s">
        <v>174</v>
      </c>
      <c r="G66" s="211">
        <v>1641867.78</v>
      </c>
      <c r="H66" s="212"/>
      <c r="I66" s="213"/>
      <c r="J66" s="211">
        <v>0</v>
      </c>
      <c r="K66" s="212"/>
      <c r="L66" s="213"/>
      <c r="M66" s="211">
        <v>0</v>
      </c>
      <c r="N66" s="212"/>
      <c r="O66" s="213"/>
      <c r="P66" s="13"/>
    </row>
    <row r="67" spans="1:17" ht="15.75" x14ac:dyDescent="0.25">
      <c r="A67" s="124" t="s">
        <v>449</v>
      </c>
      <c r="B67" s="6" t="s">
        <v>219</v>
      </c>
      <c r="C67" s="3" t="s">
        <v>218</v>
      </c>
      <c r="D67" s="3" t="s">
        <v>434</v>
      </c>
      <c r="E67" s="4" t="s">
        <v>453</v>
      </c>
      <c r="F67" s="5" t="s">
        <v>174</v>
      </c>
      <c r="G67" s="211">
        <v>100000</v>
      </c>
      <c r="H67" s="212"/>
      <c r="I67" s="213"/>
      <c r="J67" s="211">
        <v>0</v>
      </c>
      <c r="K67" s="212"/>
      <c r="L67" s="213"/>
      <c r="M67" s="211">
        <v>0</v>
      </c>
      <c r="N67" s="212"/>
      <c r="O67" s="213"/>
      <c r="P67" s="13"/>
    </row>
    <row r="68" spans="1:17" ht="15.75" x14ac:dyDescent="0.25">
      <c r="A68" s="124" t="s">
        <v>449</v>
      </c>
      <c r="B68" s="6" t="s">
        <v>219</v>
      </c>
      <c r="C68" s="3" t="s">
        <v>218</v>
      </c>
      <c r="D68" s="3" t="s">
        <v>375</v>
      </c>
      <c r="E68" s="4" t="s">
        <v>452</v>
      </c>
      <c r="F68" s="5" t="s">
        <v>174</v>
      </c>
      <c r="G68" s="211">
        <v>51370</v>
      </c>
      <c r="H68" s="212"/>
      <c r="I68" s="213"/>
      <c r="J68" s="211">
        <v>0</v>
      </c>
      <c r="K68" s="212"/>
      <c r="L68" s="213"/>
      <c r="M68" s="211">
        <v>0</v>
      </c>
      <c r="N68" s="212"/>
      <c r="O68" s="213"/>
      <c r="P68" s="13"/>
    </row>
    <row r="69" spans="1:17" ht="15.75" x14ac:dyDescent="0.25">
      <c r="A69" s="124" t="s">
        <v>449</v>
      </c>
      <c r="B69" s="6" t="s">
        <v>219</v>
      </c>
      <c r="C69" s="3" t="s">
        <v>218</v>
      </c>
      <c r="D69" s="3" t="s">
        <v>434</v>
      </c>
      <c r="E69" s="4" t="s">
        <v>536</v>
      </c>
      <c r="F69" s="5" t="s">
        <v>174</v>
      </c>
      <c r="G69" s="211">
        <v>7496650</v>
      </c>
      <c r="H69" s="212"/>
      <c r="I69" s="213"/>
      <c r="J69" s="211">
        <v>0</v>
      </c>
      <c r="K69" s="212"/>
      <c r="L69" s="213"/>
      <c r="M69" s="211">
        <v>0</v>
      </c>
      <c r="N69" s="212"/>
      <c r="O69" s="213"/>
      <c r="P69" s="13"/>
    </row>
    <row r="70" spans="1:17" ht="15.75" x14ac:dyDescent="0.25">
      <c r="A70" s="124" t="s">
        <v>449</v>
      </c>
      <c r="B70" s="6" t="s">
        <v>219</v>
      </c>
      <c r="C70" s="3" t="s">
        <v>218</v>
      </c>
      <c r="D70" s="3" t="s">
        <v>375</v>
      </c>
      <c r="E70" s="4" t="s">
        <v>536</v>
      </c>
      <c r="F70" s="5" t="s">
        <v>174</v>
      </c>
      <c r="G70" s="211">
        <v>164150</v>
      </c>
      <c r="H70" s="212"/>
      <c r="I70" s="213"/>
      <c r="J70" s="211">
        <v>0</v>
      </c>
      <c r="K70" s="212"/>
      <c r="L70" s="213"/>
      <c r="M70" s="211">
        <v>0</v>
      </c>
      <c r="N70" s="212"/>
      <c r="O70" s="213"/>
      <c r="P70" s="13"/>
    </row>
    <row r="71" spans="1:17" ht="15.75" x14ac:dyDescent="0.25">
      <c r="A71" s="124" t="s">
        <v>449</v>
      </c>
      <c r="B71" s="6" t="s">
        <v>219</v>
      </c>
      <c r="C71" s="3" t="s">
        <v>218</v>
      </c>
      <c r="D71" s="3" t="s">
        <v>375</v>
      </c>
      <c r="E71" s="4" t="s">
        <v>547</v>
      </c>
      <c r="F71" s="5" t="s">
        <v>174</v>
      </c>
      <c r="G71" s="211">
        <v>1500000</v>
      </c>
      <c r="H71" s="212"/>
      <c r="I71" s="213"/>
      <c r="J71" s="211">
        <v>0</v>
      </c>
      <c r="K71" s="212"/>
      <c r="L71" s="213"/>
      <c r="M71" s="211">
        <v>0</v>
      </c>
      <c r="N71" s="212"/>
      <c r="O71" s="213"/>
      <c r="P71" s="13"/>
    </row>
    <row r="72" spans="1:17" ht="20.25" customHeight="1" x14ac:dyDescent="0.25">
      <c r="A72" s="64" t="s">
        <v>2</v>
      </c>
      <c r="B72" s="12" t="s">
        <v>25</v>
      </c>
      <c r="C72" s="65" t="s">
        <v>41</v>
      </c>
      <c r="D72" s="65"/>
      <c r="E72" s="72" t="s">
        <v>41</v>
      </c>
      <c r="F72" s="67" t="s">
        <v>41</v>
      </c>
      <c r="G72" s="208">
        <f>G73+G105+G108+G114+G116</f>
        <v>215506380.61000001</v>
      </c>
      <c r="H72" s="208"/>
      <c r="I72" s="208"/>
      <c r="J72" s="208">
        <f>J73+J105+J108+J116</f>
        <v>192927255</v>
      </c>
      <c r="K72" s="208"/>
      <c r="L72" s="208"/>
      <c r="M72" s="208">
        <f>M73+M105+M108+M114+M116</f>
        <v>192427255</v>
      </c>
      <c r="N72" s="208"/>
      <c r="O72" s="208"/>
      <c r="P72" s="68"/>
      <c r="Q72" s="71"/>
    </row>
    <row r="73" spans="1:17" ht="24" customHeight="1" x14ac:dyDescent="0.25">
      <c r="A73" s="73" t="s">
        <v>3</v>
      </c>
      <c r="B73" s="12" t="s">
        <v>26</v>
      </c>
      <c r="C73" s="65" t="s">
        <v>41</v>
      </c>
      <c r="D73" s="65"/>
      <c r="E73" s="72" t="s">
        <v>41</v>
      </c>
      <c r="F73" s="67" t="s">
        <v>41</v>
      </c>
      <c r="G73" s="208">
        <f>G74+G91+G93</f>
        <v>130756738</v>
      </c>
      <c r="H73" s="208"/>
      <c r="I73" s="208"/>
      <c r="J73" s="208">
        <f>J74+J91+J93</f>
        <v>130666900</v>
      </c>
      <c r="K73" s="208"/>
      <c r="L73" s="208"/>
      <c r="M73" s="208">
        <f>M74+M91+M93</f>
        <v>130666900</v>
      </c>
      <c r="N73" s="208"/>
      <c r="O73" s="208"/>
      <c r="P73" s="68"/>
      <c r="Q73" s="71"/>
    </row>
    <row r="74" spans="1:17" ht="22.5" customHeight="1" x14ac:dyDescent="0.25">
      <c r="A74" s="122" t="s">
        <v>4</v>
      </c>
      <c r="B74" s="9" t="s">
        <v>27</v>
      </c>
      <c r="C74" s="65" t="s">
        <v>43</v>
      </c>
      <c r="D74" s="10"/>
      <c r="E74" s="8" t="s">
        <v>41</v>
      </c>
      <c r="F74" s="11" t="s">
        <v>41</v>
      </c>
      <c r="G74" s="220">
        <f>G75+G76+G77+G78+G79+G80+G81+G83+G85+G86+G87+G88+G89+G82+G84+G90</f>
        <v>100533000</v>
      </c>
      <c r="H74" s="221"/>
      <c r="I74" s="222"/>
      <c r="J74" s="220">
        <f>J75+J76+J77+J78+J79+J80+J81+J83+J85+J86+J87+J88+J89+J82+J84+J90</f>
        <v>100464000</v>
      </c>
      <c r="K74" s="221"/>
      <c r="L74" s="222"/>
      <c r="M74" s="220">
        <f>M75+M76+M77+M78+M79+M80+M81+M83+M85+M86+M87+M88+M89+M82+M84+M90</f>
        <v>100464000</v>
      </c>
      <c r="N74" s="221"/>
      <c r="O74" s="222"/>
      <c r="P74" s="191"/>
    </row>
    <row r="75" spans="1:17" ht="22.5" customHeight="1" x14ac:dyDescent="0.25">
      <c r="A75" s="122" t="s">
        <v>4</v>
      </c>
      <c r="B75" s="9" t="s">
        <v>27</v>
      </c>
      <c r="C75" s="9" t="s">
        <v>43</v>
      </c>
      <c r="D75" s="115">
        <v>211</v>
      </c>
      <c r="E75" s="8" t="s">
        <v>178</v>
      </c>
      <c r="F75" s="5" t="s">
        <v>274</v>
      </c>
      <c r="G75" s="204">
        <v>1151612</v>
      </c>
      <c r="H75" s="205"/>
      <c r="I75" s="206"/>
      <c r="J75" s="204">
        <v>1151612</v>
      </c>
      <c r="K75" s="205"/>
      <c r="L75" s="206"/>
      <c r="M75" s="204">
        <v>1151612</v>
      </c>
      <c r="N75" s="205"/>
      <c r="O75" s="206"/>
      <c r="P75" s="191"/>
    </row>
    <row r="76" spans="1:17" ht="18" customHeight="1" x14ac:dyDescent="0.25">
      <c r="A76" s="122" t="s">
        <v>179</v>
      </c>
      <c r="B76" s="9" t="s">
        <v>27</v>
      </c>
      <c r="C76" s="9" t="s">
        <v>43</v>
      </c>
      <c r="D76" s="115">
        <v>211</v>
      </c>
      <c r="E76" s="8" t="s">
        <v>177</v>
      </c>
      <c r="F76" s="5" t="s">
        <v>275</v>
      </c>
      <c r="G76" s="203">
        <v>3939654</v>
      </c>
      <c r="H76" s="203"/>
      <c r="I76" s="203"/>
      <c r="J76" s="203">
        <v>3939654</v>
      </c>
      <c r="K76" s="203"/>
      <c r="L76" s="203"/>
      <c r="M76" s="203">
        <v>3939654</v>
      </c>
      <c r="N76" s="203"/>
      <c r="O76" s="203"/>
      <c r="P76" s="191"/>
      <c r="Q76" s="69"/>
    </row>
    <row r="77" spans="1:17" ht="15" customHeight="1" x14ac:dyDescent="0.25">
      <c r="A77" s="122" t="s">
        <v>179</v>
      </c>
      <c r="B77" s="9" t="s">
        <v>27</v>
      </c>
      <c r="C77" s="9" t="s">
        <v>43</v>
      </c>
      <c r="D77" s="115">
        <v>211</v>
      </c>
      <c r="E77" s="8" t="s">
        <v>180</v>
      </c>
      <c r="F77" s="5" t="s">
        <v>275</v>
      </c>
      <c r="G77" s="203">
        <v>4607657</v>
      </c>
      <c r="H77" s="203"/>
      <c r="I77" s="203"/>
      <c r="J77" s="203">
        <v>4607657</v>
      </c>
      <c r="K77" s="203"/>
      <c r="L77" s="203"/>
      <c r="M77" s="203">
        <v>4607657</v>
      </c>
      <c r="N77" s="203"/>
      <c r="O77" s="203"/>
      <c r="P77" s="191"/>
      <c r="Q77" s="69"/>
    </row>
    <row r="78" spans="1:17" ht="18" customHeight="1" x14ac:dyDescent="0.25">
      <c r="A78" s="122" t="s">
        <v>179</v>
      </c>
      <c r="B78" s="9" t="s">
        <v>27</v>
      </c>
      <c r="C78" s="9" t="s">
        <v>43</v>
      </c>
      <c r="D78" s="115">
        <v>211</v>
      </c>
      <c r="E78" s="8" t="s">
        <v>185</v>
      </c>
      <c r="F78" s="5" t="s">
        <v>274</v>
      </c>
      <c r="G78" s="203">
        <f>518572+69000</f>
        <v>587572</v>
      </c>
      <c r="H78" s="203"/>
      <c r="I78" s="203"/>
      <c r="J78" s="203">
        <v>518572</v>
      </c>
      <c r="K78" s="203"/>
      <c r="L78" s="203"/>
      <c r="M78" s="203">
        <v>518572</v>
      </c>
      <c r="N78" s="203"/>
      <c r="O78" s="203"/>
      <c r="P78" s="191"/>
    </row>
    <row r="79" spans="1:17" ht="15" customHeight="1" x14ac:dyDescent="0.25">
      <c r="A79" s="122" t="s">
        <v>179</v>
      </c>
      <c r="B79" s="9" t="s">
        <v>27</v>
      </c>
      <c r="C79" s="9" t="s">
        <v>43</v>
      </c>
      <c r="D79" s="115">
        <v>211</v>
      </c>
      <c r="E79" s="8" t="s">
        <v>186</v>
      </c>
      <c r="F79" s="5" t="s">
        <v>275</v>
      </c>
      <c r="G79" s="203">
        <v>58874124</v>
      </c>
      <c r="H79" s="203"/>
      <c r="I79" s="203"/>
      <c r="J79" s="203">
        <v>58874124</v>
      </c>
      <c r="K79" s="203"/>
      <c r="L79" s="203"/>
      <c r="M79" s="203">
        <v>58874124</v>
      </c>
      <c r="N79" s="203"/>
      <c r="O79" s="203"/>
      <c r="P79" s="191"/>
      <c r="Q79" s="69"/>
    </row>
    <row r="80" spans="1:17" ht="15" customHeight="1" x14ac:dyDescent="0.25">
      <c r="A80" s="122" t="s">
        <v>179</v>
      </c>
      <c r="B80" s="9" t="s">
        <v>27</v>
      </c>
      <c r="C80" s="9" t="s">
        <v>43</v>
      </c>
      <c r="D80" s="115">
        <v>211</v>
      </c>
      <c r="E80" s="8" t="s">
        <v>187</v>
      </c>
      <c r="F80" s="5" t="s">
        <v>275</v>
      </c>
      <c r="G80" s="203">
        <v>19451352</v>
      </c>
      <c r="H80" s="203"/>
      <c r="I80" s="203"/>
      <c r="J80" s="203">
        <v>19451352</v>
      </c>
      <c r="K80" s="203"/>
      <c r="L80" s="203"/>
      <c r="M80" s="203">
        <v>19451352</v>
      </c>
      <c r="N80" s="203"/>
      <c r="O80" s="203"/>
      <c r="P80" s="191"/>
      <c r="Q80" s="69"/>
    </row>
    <row r="81" spans="1:17" ht="13.5" customHeight="1" x14ac:dyDescent="0.25">
      <c r="A81" s="122" t="s">
        <v>179</v>
      </c>
      <c r="B81" s="9" t="s">
        <v>27</v>
      </c>
      <c r="C81" s="9" t="s">
        <v>43</v>
      </c>
      <c r="D81" s="115">
        <v>211</v>
      </c>
      <c r="E81" s="8" t="s">
        <v>182</v>
      </c>
      <c r="F81" s="5" t="s">
        <v>390</v>
      </c>
      <c r="G81" s="204">
        <v>200000</v>
      </c>
      <c r="H81" s="205"/>
      <c r="I81" s="206"/>
      <c r="J81" s="204">
        <v>200000</v>
      </c>
      <c r="K81" s="205"/>
      <c r="L81" s="206"/>
      <c r="M81" s="204">
        <v>200000</v>
      </c>
      <c r="N81" s="205"/>
      <c r="O81" s="206"/>
      <c r="P81" s="191"/>
    </row>
    <row r="82" spans="1:17" ht="15" customHeight="1" x14ac:dyDescent="0.25">
      <c r="A82" s="122" t="s">
        <v>179</v>
      </c>
      <c r="B82" s="9" t="s">
        <v>27</v>
      </c>
      <c r="C82" s="9" t="s">
        <v>43</v>
      </c>
      <c r="D82" s="115">
        <v>211</v>
      </c>
      <c r="E82" s="8" t="s">
        <v>182</v>
      </c>
      <c r="F82" s="5" t="s">
        <v>391</v>
      </c>
      <c r="G82" s="204">
        <v>2000000</v>
      </c>
      <c r="H82" s="205"/>
      <c r="I82" s="206"/>
      <c r="J82" s="204">
        <v>2000000</v>
      </c>
      <c r="K82" s="205"/>
      <c r="L82" s="206"/>
      <c r="M82" s="204">
        <v>2000000</v>
      </c>
      <c r="N82" s="205"/>
      <c r="O82" s="206"/>
      <c r="P82" s="191"/>
    </row>
    <row r="83" spans="1:17" ht="15" customHeight="1" x14ac:dyDescent="0.25">
      <c r="A83" s="122" t="s">
        <v>179</v>
      </c>
      <c r="B83" s="9" t="s">
        <v>27</v>
      </c>
      <c r="C83" s="9" t="s">
        <v>43</v>
      </c>
      <c r="D83" s="115">
        <v>211</v>
      </c>
      <c r="E83" s="8" t="s">
        <v>318</v>
      </c>
      <c r="F83" s="5" t="s">
        <v>274</v>
      </c>
      <c r="G83" s="203">
        <v>3768164</v>
      </c>
      <c r="H83" s="203"/>
      <c r="I83" s="203"/>
      <c r="J83" s="203">
        <v>3768164</v>
      </c>
      <c r="K83" s="203"/>
      <c r="L83" s="203"/>
      <c r="M83" s="203">
        <v>3768164</v>
      </c>
      <c r="N83" s="203"/>
      <c r="O83" s="203"/>
      <c r="P83" s="191"/>
    </row>
    <row r="84" spans="1:17" ht="15" customHeight="1" x14ac:dyDescent="0.25">
      <c r="A84" s="122" t="s">
        <v>179</v>
      </c>
      <c r="B84" s="9" t="s">
        <v>27</v>
      </c>
      <c r="C84" s="9" t="s">
        <v>43</v>
      </c>
      <c r="D84" s="115">
        <v>211</v>
      </c>
      <c r="E84" s="8" t="s">
        <v>192</v>
      </c>
      <c r="F84" s="11" t="s">
        <v>41</v>
      </c>
      <c r="G84" s="203">
        <v>1492865</v>
      </c>
      <c r="H84" s="203"/>
      <c r="I84" s="203"/>
      <c r="J84" s="203">
        <v>1492865</v>
      </c>
      <c r="K84" s="203"/>
      <c r="L84" s="203"/>
      <c r="M84" s="203">
        <v>1492865</v>
      </c>
      <c r="N84" s="203"/>
      <c r="O84" s="203"/>
      <c r="P84" s="191"/>
    </row>
    <row r="85" spans="1:17" ht="15" customHeight="1" x14ac:dyDescent="0.25">
      <c r="A85" s="122" t="s">
        <v>179</v>
      </c>
      <c r="B85" s="9" t="s">
        <v>27</v>
      </c>
      <c r="C85" s="9" t="s">
        <v>43</v>
      </c>
      <c r="D85" s="115">
        <v>211</v>
      </c>
      <c r="E85" s="8" t="s">
        <v>321</v>
      </c>
      <c r="F85" s="11" t="s">
        <v>41</v>
      </c>
      <c r="G85" s="203">
        <v>3840000</v>
      </c>
      <c r="H85" s="203"/>
      <c r="I85" s="203"/>
      <c r="J85" s="203">
        <v>3840000</v>
      </c>
      <c r="K85" s="203"/>
      <c r="L85" s="203"/>
      <c r="M85" s="203">
        <v>3840000</v>
      </c>
      <c r="N85" s="203"/>
      <c r="O85" s="203"/>
      <c r="P85" s="191"/>
    </row>
    <row r="86" spans="1:17" ht="14.25" customHeight="1" x14ac:dyDescent="0.25">
      <c r="A86" s="122" t="s">
        <v>179</v>
      </c>
      <c r="B86" s="9" t="s">
        <v>27</v>
      </c>
      <c r="C86" s="9" t="s">
        <v>43</v>
      </c>
      <c r="D86" s="115">
        <v>266</v>
      </c>
      <c r="E86" s="8" t="s">
        <v>178</v>
      </c>
      <c r="F86" s="5" t="s">
        <v>276</v>
      </c>
      <c r="G86" s="203">
        <v>20000</v>
      </c>
      <c r="H86" s="203"/>
      <c r="I86" s="203"/>
      <c r="J86" s="203">
        <v>20000</v>
      </c>
      <c r="K86" s="203"/>
      <c r="L86" s="203"/>
      <c r="M86" s="203">
        <v>20000</v>
      </c>
      <c r="N86" s="203"/>
      <c r="O86" s="203"/>
      <c r="P86" s="191"/>
    </row>
    <row r="87" spans="1:17" ht="15" customHeight="1" x14ac:dyDescent="0.25">
      <c r="A87" s="122" t="s">
        <v>179</v>
      </c>
      <c r="B87" s="9" t="s">
        <v>27</v>
      </c>
      <c r="C87" s="9" t="s">
        <v>43</v>
      </c>
      <c r="D87" s="115">
        <v>266</v>
      </c>
      <c r="E87" s="8" t="s">
        <v>177</v>
      </c>
      <c r="F87" s="5" t="s">
        <v>277</v>
      </c>
      <c r="G87" s="203">
        <v>70000</v>
      </c>
      <c r="H87" s="203"/>
      <c r="I87" s="203"/>
      <c r="J87" s="203">
        <v>70000</v>
      </c>
      <c r="K87" s="203"/>
      <c r="L87" s="203"/>
      <c r="M87" s="203">
        <v>70000</v>
      </c>
      <c r="N87" s="203"/>
      <c r="O87" s="203"/>
      <c r="P87" s="191"/>
    </row>
    <row r="88" spans="1:17" ht="15" customHeight="1" x14ac:dyDescent="0.25">
      <c r="A88" s="122" t="s">
        <v>179</v>
      </c>
      <c r="B88" s="9" t="s">
        <v>27</v>
      </c>
      <c r="C88" s="9" t="s">
        <v>43</v>
      </c>
      <c r="D88" s="115">
        <v>266</v>
      </c>
      <c r="E88" s="8" t="s">
        <v>180</v>
      </c>
      <c r="F88" s="5" t="s">
        <v>277</v>
      </c>
      <c r="G88" s="203">
        <v>30000</v>
      </c>
      <c r="H88" s="203"/>
      <c r="I88" s="203"/>
      <c r="J88" s="203">
        <v>30000</v>
      </c>
      <c r="K88" s="203"/>
      <c r="L88" s="203"/>
      <c r="M88" s="203">
        <v>30000</v>
      </c>
      <c r="N88" s="203"/>
      <c r="O88" s="203"/>
      <c r="P88" s="191"/>
    </row>
    <row r="89" spans="1:17" ht="15" customHeight="1" x14ac:dyDescent="0.25">
      <c r="A89" s="122" t="s">
        <v>179</v>
      </c>
      <c r="B89" s="9" t="s">
        <v>27</v>
      </c>
      <c r="C89" s="9" t="s">
        <v>43</v>
      </c>
      <c r="D89" s="115">
        <v>266</v>
      </c>
      <c r="E89" s="8" t="s">
        <v>186</v>
      </c>
      <c r="F89" s="5" t="s">
        <v>277</v>
      </c>
      <c r="G89" s="203">
        <v>400000</v>
      </c>
      <c r="H89" s="203"/>
      <c r="I89" s="203"/>
      <c r="J89" s="203">
        <v>400000</v>
      </c>
      <c r="K89" s="203"/>
      <c r="L89" s="203"/>
      <c r="M89" s="203">
        <v>400000</v>
      </c>
      <c r="N89" s="203"/>
      <c r="O89" s="203"/>
      <c r="P89" s="191"/>
    </row>
    <row r="90" spans="1:17" ht="15" customHeight="1" x14ac:dyDescent="0.25">
      <c r="A90" s="122" t="s">
        <v>179</v>
      </c>
      <c r="B90" s="9" t="s">
        <v>27</v>
      </c>
      <c r="C90" s="9" t="s">
        <v>43</v>
      </c>
      <c r="D90" s="115">
        <v>266</v>
      </c>
      <c r="E90" s="8" t="s">
        <v>187</v>
      </c>
      <c r="F90" s="5" t="s">
        <v>277</v>
      </c>
      <c r="G90" s="203">
        <v>100000</v>
      </c>
      <c r="H90" s="203"/>
      <c r="I90" s="203"/>
      <c r="J90" s="203">
        <v>100000</v>
      </c>
      <c r="K90" s="203"/>
      <c r="L90" s="203"/>
      <c r="M90" s="203">
        <v>100000</v>
      </c>
      <c r="N90" s="203"/>
      <c r="O90" s="203"/>
      <c r="P90" s="191"/>
    </row>
    <row r="91" spans="1:17" ht="15" customHeight="1" x14ac:dyDescent="0.25">
      <c r="A91" s="122" t="s">
        <v>200</v>
      </c>
      <c r="B91" s="9" t="s">
        <v>201</v>
      </c>
      <c r="C91" s="12" t="s">
        <v>202</v>
      </c>
      <c r="D91" s="115" t="s">
        <v>41</v>
      </c>
      <c r="E91" s="8" t="s">
        <v>41</v>
      </c>
      <c r="F91" s="11" t="s">
        <v>41</v>
      </c>
      <c r="G91" s="207">
        <f>G92</f>
        <v>50000</v>
      </c>
      <c r="H91" s="207"/>
      <c r="I91" s="207"/>
      <c r="J91" s="208">
        <f>J92</f>
        <v>50000</v>
      </c>
      <c r="K91" s="208"/>
      <c r="L91" s="208"/>
      <c r="M91" s="208">
        <f>M92</f>
        <v>50000</v>
      </c>
      <c r="N91" s="208"/>
      <c r="O91" s="208"/>
      <c r="P91" s="191"/>
    </row>
    <row r="92" spans="1:17" ht="15" customHeight="1" x14ac:dyDescent="0.25">
      <c r="A92" s="122" t="s">
        <v>200</v>
      </c>
      <c r="B92" s="9" t="s">
        <v>201</v>
      </c>
      <c r="C92" s="9" t="s">
        <v>202</v>
      </c>
      <c r="D92" s="115">
        <v>226</v>
      </c>
      <c r="E92" s="8" t="s">
        <v>185</v>
      </c>
      <c r="F92" s="5" t="s">
        <v>278</v>
      </c>
      <c r="G92" s="203">
        <v>50000</v>
      </c>
      <c r="H92" s="203"/>
      <c r="I92" s="203"/>
      <c r="J92" s="209">
        <v>50000</v>
      </c>
      <c r="K92" s="209"/>
      <c r="L92" s="209"/>
      <c r="M92" s="209">
        <v>50000</v>
      </c>
      <c r="N92" s="209"/>
      <c r="O92" s="209"/>
      <c r="P92" s="191"/>
    </row>
    <row r="93" spans="1:17" ht="24" customHeight="1" x14ac:dyDescent="0.25">
      <c r="A93" s="74" t="s">
        <v>5</v>
      </c>
      <c r="B93" s="12" t="s">
        <v>28</v>
      </c>
      <c r="C93" s="12" t="s">
        <v>44</v>
      </c>
      <c r="D93" s="66" t="s">
        <v>41</v>
      </c>
      <c r="E93" s="72" t="s">
        <v>41</v>
      </c>
      <c r="F93" s="67" t="s">
        <v>41</v>
      </c>
      <c r="G93" s="207">
        <f>G94+G95+G96+G97+G98+G99+G100+G101+G102+G104+G103</f>
        <v>30173738</v>
      </c>
      <c r="H93" s="207"/>
      <c r="I93" s="207"/>
      <c r="J93" s="208">
        <f>J94+J95+J96+J97+J98+J99+J100+J101+J102+J104+J103</f>
        <v>30152900</v>
      </c>
      <c r="K93" s="208"/>
      <c r="L93" s="208"/>
      <c r="M93" s="208">
        <f>M94+M95+M96+M97+M98+M99+M100+M101+M102+M104+M103</f>
        <v>30152900</v>
      </c>
      <c r="N93" s="208"/>
      <c r="O93" s="208"/>
      <c r="P93" s="68"/>
    </row>
    <row r="94" spans="1:17" ht="14.25" customHeight="1" x14ac:dyDescent="0.25">
      <c r="A94" s="122" t="s">
        <v>6</v>
      </c>
      <c r="B94" s="9" t="s">
        <v>29</v>
      </c>
      <c r="C94" s="9" t="s">
        <v>44</v>
      </c>
      <c r="D94" s="115">
        <v>213</v>
      </c>
      <c r="E94" s="8" t="s">
        <v>178</v>
      </c>
      <c r="F94" s="5" t="s">
        <v>280</v>
      </c>
      <c r="G94" s="203">
        <v>347798</v>
      </c>
      <c r="H94" s="203"/>
      <c r="I94" s="203"/>
      <c r="J94" s="203">
        <v>347798</v>
      </c>
      <c r="K94" s="203"/>
      <c r="L94" s="203"/>
      <c r="M94" s="203">
        <v>347798</v>
      </c>
      <c r="N94" s="203"/>
      <c r="O94" s="203"/>
      <c r="P94" s="191"/>
      <c r="Q94" s="69"/>
    </row>
    <row r="95" spans="1:17" ht="16.5" customHeight="1" x14ac:dyDescent="0.25">
      <c r="A95" s="122" t="s">
        <v>181</v>
      </c>
      <c r="B95" s="9" t="s">
        <v>29</v>
      </c>
      <c r="C95" s="9" t="s">
        <v>44</v>
      </c>
      <c r="D95" s="115">
        <v>213</v>
      </c>
      <c r="E95" s="8" t="s">
        <v>177</v>
      </c>
      <c r="F95" s="5" t="s">
        <v>281</v>
      </c>
      <c r="G95" s="203">
        <v>1189776</v>
      </c>
      <c r="H95" s="203"/>
      <c r="I95" s="203"/>
      <c r="J95" s="203">
        <v>1189776</v>
      </c>
      <c r="K95" s="203"/>
      <c r="L95" s="203"/>
      <c r="M95" s="203">
        <v>1189776</v>
      </c>
      <c r="N95" s="203"/>
      <c r="O95" s="203"/>
      <c r="P95" s="191"/>
    </row>
    <row r="96" spans="1:17" ht="16.5" customHeight="1" x14ac:dyDescent="0.25">
      <c r="A96" s="122" t="s">
        <v>181</v>
      </c>
      <c r="B96" s="9" t="s">
        <v>29</v>
      </c>
      <c r="C96" s="9" t="s">
        <v>44</v>
      </c>
      <c r="D96" s="115">
        <v>213</v>
      </c>
      <c r="E96" s="8" t="s">
        <v>180</v>
      </c>
      <c r="F96" s="5" t="s">
        <v>281</v>
      </c>
      <c r="G96" s="203">
        <v>1391513</v>
      </c>
      <c r="H96" s="203"/>
      <c r="I96" s="203"/>
      <c r="J96" s="203">
        <v>1391513</v>
      </c>
      <c r="K96" s="203"/>
      <c r="L96" s="203"/>
      <c r="M96" s="203">
        <v>1391513</v>
      </c>
      <c r="N96" s="203"/>
      <c r="O96" s="203"/>
      <c r="P96" s="191"/>
    </row>
    <row r="97" spans="1:16" ht="14.25" customHeight="1" x14ac:dyDescent="0.25">
      <c r="A97" s="122" t="s">
        <v>6</v>
      </c>
      <c r="B97" s="9" t="s">
        <v>29</v>
      </c>
      <c r="C97" s="9" t="s">
        <v>44</v>
      </c>
      <c r="D97" s="115">
        <v>213</v>
      </c>
      <c r="E97" s="8" t="s">
        <v>185</v>
      </c>
      <c r="F97" s="5" t="s">
        <v>280</v>
      </c>
      <c r="G97" s="204">
        <f>156608+20838</f>
        <v>177446</v>
      </c>
      <c r="H97" s="205"/>
      <c r="I97" s="206"/>
      <c r="J97" s="204">
        <v>156608</v>
      </c>
      <c r="K97" s="205"/>
      <c r="L97" s="206"/>
      <c r="M97" s="204">
        <v>156608</v>
      </c>
      <c r="N97" s="205"/>
      <c r="O97" s="206"/>
      <c r="P97" s="191"/>
    </row>
    <row r="98" spans="1:16" ht="16.5" customHeight="1" x14ac:dyDescent="0.25">
      <c r="A98" s="122" t="s">
        <v>181</v>
      </c>
      <c r="B98" s="9" t="s">
        <v>29</v>
      </c>
      <c r="C98" s="9" t="s">
        <v>44</v>
      </c>
      <c r="D98" s="115">
        <v>213</v>
      </c>
      <c r="E98" s="8" t="s">
        <v>186</v>
      </c>
      <c r="F98" s="5" t="s">
        <v>281</v>
      </c>
      <c r="G98" s="204">
        <v>17779986</v>
      </c>
      <c r="H98" s="205"/>
      <c r="I98" s="206"/>
      <c r="J98" s="204">
        <v>17779986</v>
      </c>
      <c r="K98" s="205"/>
      <c r="L98" s="206"/>
      <c r="M98" s="204">
        <v>17779986</v>
      </c>
      <c r="N98" s="205"/>
      <c r="O98" s="206"/>
      <c r="P98" s="191"/>
    </row>
    <row r="99" spans="1:16" ht="16.5" customHeight="1" x14ac:dyDescent="0.25">
      <c r="A99" s="122" t="s">
        <v>181</v>
      </c>
      <c r="B99" s="9" t="s">
        <v>29</v>
      </c>
      <c r="C99" s="9" t="s">
        <v>44</v>
      </c>
      <c r="D99" s="115">
        <v>213</v>
      </c>
      <c r="E99" s="8" t="s">
        <v>187</v>
      </c>
      <c r="F99" s="5" t="s">
        <v>281</v>
      </c>
      <c r="G99" s="204">
        <v>5874308</v>
      </c>
      <c r="H99" s="205"/>
      <c r="I99" s="206"/>
      <c r="J99" s="204">
        <v>5874308</v>
      </c>
      <c r="K99" s="205"/>
      <c r="L99" s="206"/>
      <c r="M99" s="204">
        <v>5874308</v>
      </c>
      <c r="N99" s="205"/>
      <c r="O99" s="206"/>
      <c r="P99" s="191"/>
    </row>
    <row r="100" spans="1:16" ht="16.5" customHeight="1" x14ac:dyDescent="0.25">
      <c r="A100" s="122" t="s">
        <v>181</v>
      </c>
      <c r="B100" s="9" t="s">
        <v>29</v>
      </c>
      <c r="C100" s="9" t="s">
        <v>44</v>
      </c>
      <c r="D100" s="115">
        <v>213</v>
      </c>
      <c r="E100" s="8" t="s">
        <v>318</v>
      </c>
      <c r="F100" s="5" t="s">
        <v>280</v>
      </c>
      <c r="G100" s="204">
        <v>1137986</v>
      </c>
      <c r="H100" s="205"/>
      <c r="I100" s="206"/>
      <c r="J100" s="204">
        <v>1137986</v>
      </c>
      <c r="K100" s="205"/>
      <c r="L100" s="206"/>
      <c r="M100" s="204">
        <v>1137986</v>
      </c>
      <c r="N100" s="205"/>
      <c r="O100" s="206"/>
      <c r="P100" s="191"/>
    </row>
    <row r="101" spans="1:16" ht="14.25" customHeight="1" x14ac:dyDescent="0.25">
      <c r="A101" s="122" t="s">
        <v>6</v>
      </c>
      <c r="B101" s="9" t="s">
        <v>29</v>
      </c>
      <c r="C101" s="9" t="s">
        <v>44</v>
      </c>
      <c r="D101" s="115">
        <v>213</v>
      </c>
      <c r="E101" s="8" t="s">
        <v>182</v>
      </c>
      <c r="F101" s="5" t="s">
        <v>282</v>
      </c>
      <c r="G101" s="204">
        <v>60400</v>
      </c>
      <c r="H101" s="205"/>
      <c r="I101" s="206"/>
      <c r="J101" s="204">
        <v>60400</v>
      </c>
      <c r="K101" s="205"/>
      <c r="L101" s="206"/>
      <c r="M101" s="204">
        <v>60400</v>
      </c>
      <c r="N101" s="205"/>
      <c r="O101" s="206"/>
      <c r="P101" s="191"/>
    </row>
    <row r="102" spans="1:16" ht="16.5" customHeight="1" x14ac:dyDescent="0.25">
      <c r="A102" s="122" t="s">
        <v>181</v>
      </c>
      <c r="B102" s="9" t="s">
        <v>29</v>
      </c>
      <c r="C102" s="9" t="s">
        <v>44</v>
      </c>
      <c r="D102" s="115">
        <v>213</v>
      </c>
      <c r="E102" s="8" t="s">
        <v>182</v>
      </c>
      <c r="F102" s="5" t="s">
        <v>283</v>
      </c>
      <c r="G102" s="204">
        <v>604000</v>
      </c>
      <c r="H102" s="205"/>
      <c r="I102" s="206"/>
      <c r="J102" s="204">
        <v>604000</v>
      </c>
      <c r="K102" s="205"/>
      <c r="L102" s="206"/>
      <c r="M102" s="204">
        <v>604000</v>
      </c>
      <c r="N102" s="205"/>
      <c r="O102" s="206"/>
      <c r="P102" s="191"/>
    </row>
    <row r="103" spans="1:16" ht="14.25" customHeight="1" x14ac:dyDescent="0.25">
      <c r="A103" s="122" t="s">
        <v>181</v>
      </c>
      <c r="B103" s="9" t="s">
        <v>29</v>
      </c>
      <c r="C103" s="9" t="s">
        <v>44</v>
      </c>
      <c r="D103" s="115">
        <v>213</v>
      </c>
      <c r="E103" s="8" t="s">
        <v>192</v>
      </c>
      <c r="F103" s="11" t="s">
        <v>41</v>
      </c>
      <c r="G103" s="204">
        <v>450845</v>
      </c>
      <c r="H103" s="205"/>
      <c r="I103" s="206"/>
      <c r="J103" s="204">
        <v>450845</v>
      </c>
      <c r="K103" s="205"/>
      <c r="L103" s="206"/>
      <c r="M103" s="204">
        <v>450845</v>
      </c>
      <c r="N103" s="205"/>
      <c r="O103" s="206"/>
      <c r="P103" s="191"/>
    </row>
    <row r="104" spans="1:16" ht="14.25" customHeight="1" x14ac:dyDescent="0.25">
      <c r="A104" s="122" t="s">
        <v>181</v>
      </c>
      <c r="B104" s="9" t="s">
        <v>29</v>
      </c>
      <c r="C104" s="9" t="s">
        <v>44</v>
      </c>
      <c r="D104" s="115">
        <v>213</v>
      </c>
      <c r="E104" s="8" t="s">
        <v>321</v>
      </c>
      <c r="F104" s="11" t="s">
        <v>41</v>
      </c>
      <c r="G104" s="204">
        <v>1159680</v>
      </c>
      <c r="H104" s="205"/>
      <c r="I104" s="206"/>
      <c r="J104" s="204">
        <v>1159680</v>
      </c>
      <c r="K104" s="205"/>
      <c r="L104" s="206"/>
      <c r="M104" s="204">
        <v>1159680</v>
      </c>
      <c r="N104" s="205"/>
      <c r="O104" s="206"/>
      <c r="P104" s="191"/>
    </row>
    <row r="105" spans="1:16" ht="23.25" customHeight="1" x14ac:dyDescent="0.25">
      <c r="A105" s="74" t="s">
        <v>196</v>
      </c>
      <c r="B105" s="12" t="s">
        <v>195</v>
      </c>
      <c r="C105" s="10" t="s">
        <v>41</v>
      </c>
      <c r="D105" s="10"/>
      <c r="E105" s="8" t="s">
        <v>41</v>
      </c>
      <c r="F105" s="11" t="s">
        <v>41</v>
      </c>
      <c r="G105" s="207">
        <f>G107+G106</f>
        <v>71605</v>
      </c>
      <c r="H105" s="207"/>
      <c r="I105" s="207"/>
      <c r="J105" s="208">
        <f>J107+J106</f>
        <v>71605</v>
      </c>
      <c r="K105" s="208"/>
      <c r="L105" s="208"/>
      <c r="M105" s="208">
        <f>M107+M106</f>
        <v>71605</v>
      </c>
      <c r="N105" s="208"/>
      <c r="O105" s="208"/>
      <c r="P105" s="191"/>
    </row>
    <row r="106" spans="1:16" ht="30" customHeight="1" x14ac:dyDescent="0.25">
      <c r="A106" s="122" t="s">
        <v>385</v>
      </c>
      <c r="B106" s="9" t="s">
        <v>194</v>
      </c>
      <c r="C106" s="10" t="s">
        <v>392</v>
      </c>
      <c r="D106" s="10" t="s">
        <v>393</v>
      </c>
      <c r="E106" s="8" t="s">
        <v>189</v>
      </c>
      <c r="F106" s="11" t="s">
        <v>41</v>
      </c>
      <c r="G106" s="203">
        <v>5000</v>
      </c>
      <c r="H106" s="203"/>
      <c r="I106" s="203"/>
      <c r="J106" s="209">
        <v>5000</v>
      </c>
      <c r="K106" s="209"/>
      <c r="L106" s="209"/>
      <c r="M106" s="209">
        <v>5000</v>
      </c>
      <c r="N106" s="209"/>
      <c r="O106" s="209"/>
      <c r="P106" s="191"/>
    </row>
    <row r="107" spans="1:16" ht="30" customHeight="1" x14ac:dyDescent="0.25">
      <c r="A107" s="122" t="s">
        <v>386</v>
      </c>
      <c r="B107" s="9" t="s">
        <v>323</v>
      </c>
      <c r="C107" s="10" t="s">
        <v>394</v>
      </c>
      <c r="D107" s="10" t="s">
        <v>395</v>
      </c>
      <c r="E107" s="8" t="s">
        <v>193</v>
      </c>
      <c r="F107" s="11" t="s">
        <v>41</v>
      </c>
      <c r="G107" s="203">
        <v>66605</v>
      </c>
      <c r="H107" s="203"/>
      <c r="I107" s="203"/>
      <c r="J107" s="209">
        <v>66605</v>
      </c>
      <c r="K107" s="209"/>
      <c r="L107" s="209"/>
      <c r="M107" s="209">
        <v>66605</v>
      </c>
      <c r="N107" s="209"/>
      <c r="O107" s="209"/>
      <c r="P107" s="191"/>
    </row>
    <row r="108" spans="1:16" ht="23.25" customHeight="1" x14ac:dyDescent="0.25">
      <c r="A108" s="74" t="s">
        <v>7</v>
      </c>
      <c r="B108" s="12" t="s">
        <v>30</v>
      </c>
      <c r="C108" s="10" t="s">
        <v>45</v>
      </c>
      <c r="D108" s="10"/>
      <c r="E108" s="8" t="s">
        <v>41</v>
      </c>
      <c r="F108" s="11" t="s">
        <v>41</v>
      </c>
      <c r="G108" s="207">
        <f>G113+G109+G110+G111+G112</f>
        <v>3347863.31</v>
      </c>
      <c r="H108" s="207"/>
      <c r="I108" s="207"/>
      <c r="J108" s="208">
        <f>J109+J110+J113+J111</f>
        <v>3341600</v>
      </c>
      <c r="K108" s="208"/>
      <c r="L108" s="208"/>
      <c r="M108" s="208">
        <f>M109+M110+M113+M111</f>
        <v>3341600</v>
      </c>
      <c r="N108" s="208"/>
      <c r="O108" s="208"/>
      <c r="P108" s="191"/>
    </row>
    <row r="109" spans="1:16" ht="15" customHeight="1" x14ac:dyDescent="0.25">
      <c r="A109" s="122" t="s">
        <v>197</v>
      </c>
      <c r="B109" s="9" t="s">
        <v>31</v>
      </c>
      <c r="C109" s="9" t="s">
        <v>46</v>
      </c>
      <c r="D109" s="115">
        <v>291</v>
      </c>
      <c r="E109" s="8" t="s">
        <v>185</v>
      </c>
      <c r="F109" s="5" t="s">
        <v>284</v>
      </c>
      <c r="G109" s="203">
        <v>3336600</v>
      </c>
      <c r="H109" s="203"/>
      <c r="I109" s="203"/>
      <c r="J109" s="203">
        <v>3336600</v>
      </c>
      <c r="K109" s="203"/>
      <c r="L109" s="203"/>
      <c r="M109" s="203">
        <v>3336600</v>
      </c>
      <c r="N109" s="203"/>
      <c r="O109" s="203"/>
      <c r="P109" s="68"/>
    </row>
    <row r="110" spans="1:16" ht="15" customHeight="1" x14ac:dyDescent="0.25">
      <c r="A110" s="122" t="s">
        <v>328</v>
      </c>
      <c r="B110" s="9" t="s">
        <v>448</v>
      </c>
      <c r="C110" s="9" t="s">
        <v>326</v>
      </c>
      <c r="D110" s="115">
        <v>291</v>
      </c>
      <c r="E110" s="8" t="s">
        <v>182</v>
      </c>
      <c r="F110" s="5" t="s">
        <v>446</v>
      </c>
      <c r="G110" s="203">
        <f>2850+5000</f>
        <v>7850</v>
      </c>
      <c r="H110" s="203"/>
      <c r="I110" s="203"/>
      <c r="J110" s="203">
        <v>2850</v>
      </c>
      <c r="K110" s="203"/>
      <c r="L110" s="203"/>
      <c r="M110" s="203">
        <v>2850</v>
      </c>
      <c r="N110" s="203"/>
      <c r="O110" s="203"/>
      <c r="P110" s="68"/>
    </row>
    <row r="111" spans="1:16" ht="15" customHeight="1" x14ac:dyDescent="0.25">
      <c r="A111" s="122" t="s">
        <v>198</v>
      </c>
      <c r="B111" s="9" t="s">
        <v>448</v>
      </c>
      <c r="C111" s="9" t="s">
        <v>326</v>
      </c>
      <c r="D111" s="115">
        <v>292</v>
      </c>
      <c r="E111" s="8" t="s">
        <v>182</v>
      </c>
      <c r="F111" s="5" t="s">
        <v>285</v>
      </c>
      <c r="G111" s="203">
        <v>2150</v>
      </c>
      <c r="H111" s="203"/>
      <c r="I111" s="203"/>
      <c r="J111" s="203">
        <v>2150</v>
      </c>
      <c r="K111" s="203"/>
      <c r="L111" s="203"/>
      <c r="M111" s="203">
        <v>2150</v>
      </c>
      <c r="N111" s="203"/>
      <c r="O111" s="203"/>
      <c r="P111" s="68"/>
    </row>
    <row r="112" spans="1:16" ht="15" customHeight="1" x14ac:dyDescent="0.25">
      <c r="A112" s="122" t="s">
        <v>198</v>
      </c>
      <c r="B112" s="9" t="s">
        <v>32</v>
      </c>
      <c r="C112" s="9" t="s">
        <v>47</v>
      </c>
      <c r="D112" s="115">
        <v>292</v>
      </c>
      <c r="E112" s="8" t="s">
        <v>182</v>
      </c>
      <c r="F112" s="5" t="s">
        <v>540</v>
      </c>
      <c r="G112" s="203">
        <v>1263.31</v>
      </c>
      <c r="H112" s="203"/>
      <c r="I112" s="203"/>
      <c r="J112" s="203">
        <v>0</v>
      </c>
      <c r="K112" s="203"/>
      <c r="L112" s="203"/>
      <c r="M112" s="203">
        <v>0</v>
      </c>
      <c r="N112" s="203"/>
      <c r="O112" s="203"/>
      <c r="P112" s="68"/>
    </row>
    <row r="113" spans="1:17" ht="15" customHeight="1" x14ac:dyDescent="0.25">
      <c r="A113" s="122" t="s">
        <v>198</v>
      </c>
      <c r="B113" s="9" t="s">
        <v>32</v>
      </c>
      <c r="C113" s="9" t="s">
        <v>47</v>
      </c>
      <c r="D113" s="115">
        <v>293</v>
      </c>
      <c r="E113" s="8" t="s">
        <v>182</v>
      </c>
      <c r="F113" s="5" t="s">
        <v>409</v>
      </c>
      <c r="G113" s="203">
        <f>61263.31-61263.31</f>
        <v>0</v>
      </c>
      <c r="H113" s="203"/>
      <c r="I113" s="203"/>
      <c r="J113" s="203">
        <v>0</v>
      </c>
      <c r="K113" s="203"/>
      <c r="L113" s="203"/>
      <c r="M113" s="203">
        <v>0</v>
      </c>
      <c r="N113" s="203"/>
      <c r="O113" s="203"/>
      <c r="P113" s="68"/>
    </row>
    <row r="114" spans="1:17" ht="23.25" customHeight="1" x14ac:dyDescent="0.25">
      <c r="A114" s="74" t="s">
        <v>376</v>
      </c>
      <c r="B114" s="12" t="s">
        <v>378</v>
      </c>
      <c r="C114" s="10" t="s">
        <v>45</v>
      </c>
      <c r="D114" s="10"/>
      <c r="E114" s="8" t="s">
        <v>41</v>
      </c>
      <c r="F114" s="11" t="s">
        <v>41</v>
      </c>
      <c r="G114" s="207">
        <f>G115</f>
        <v>231039.28</v>
      </c>
      <c r="H114" s="207"/>
      <c r="I114" s="207"/>
      <c r="J114" s="208">
        <f>J115</f>
        <v>0</v>
      </c>
      <c r="K114" s="208"/>
      <c r="L114" s="208"/>
      <c r="M114" s="208">
        <f>M115</f>
        <v>0</v>
      </c>
      <c r="N114" s="208"/>
      <c r="O114" s="208"/>
      <c r="P114" s="191"/>
    </row>
    <row r="115" spans="1:17" ht="32.25" customHeight="1" x14ac:dyDescent="0.25">
      <c r="A115" s="122" t="s">
        <v>377</v>
      </c>
      <c r="B115" s="9" t="s">
        <v>379</v>
      </c>
      <c r="C115" s="9" t="s">
        <v>380</v>
      </c>
      <c r="D115" s="115">
        <v>297</v>
      </c>
      <c r="E115" s="8" t="s">
        <v>185</v>
      </c>
      <c r="F115" s="5" t="s">
        <v>447</v>
      </c>
      <c r="G115" s="203">
        <v>231039.28</v>
      </c>
      <c r="H115" s="203"/>
      <c r="I115" s="203"/>
      <c r="J115" s="203">
        <v>0</v>
      </c>
      <c r="K115" s="203"/>
      <c r="L115" s="203"/>
      <c r="M115" s="203">
        <v>0</v>
      </c>
      <c r="N115" s="203"/>
      <c r="O115" s="203"/>
      <c r="P115" s="68"/>
    </row>
    <row r="116" spans="1:17" ht="23.25" customHeight="1" x14ac:dyDescent="0.25">
      <c r="A116" s="74" t="s">
        <v>199</v>
      </c>
      <c r="B116" s="12" t="s">
        <v>33</v>
      </c>
      <c r="C116" s="10"/>
      <c r="D116" s="10"/>
      <c r="E116" s="8" t="s">
        <v>41</v>
      </c>
      <c r="F116" s="11" t="s">
        <v>41</v>
      </c>
      <c r="G116" s="207">
        <f>G117+G180</f>
        <v>81099135.020000011</v>
      </c>
      <c r="H116" s="207"/>
      <c r="I116" s="207"/>
      <c r="J116" s="208">
        <f>J117+J180</f>
        <v>58847150</v>
      </c>
      <c r="K116" s="208"/>
      <c r="L116" s="208"/>
      <c r="M116" s="208">
        <f>M117+M180</f>
        <v>58347150</v>
      </c>
      <c r="N116" s="208"/>
      <c r="O116" s="208"/>
      <c r="P116" s="191"/>
    </row>
    <row r="117" spans="1:17" ht="15.75" x14ac:dyDescent="0.25">
      <c r="A117" s="1" t="s">
        <v>387</v>
      </c>
      <c r="B117" s="9" t="s">
        <v>381</v>
      </c>
      <c r="C117" s="9" t="s">
        <v>48</v>
      </c>
      <c r="D117" s="115"/>
      <c r="E117" s="8"/>
      <c r="F117" s="5"/>
      <c r="G117" s="223">
        <f>G118+G119+G120+G121+G122+G123+G124+G125+G126+G127+G128+G132+G133+G134+G135+G137+G139+G140+G141+G142+G143+G144+G145+G147+G148+G149+G151+G156+G157+G158+G159+G160+G161+G162+G163+G164+G165+G166+G167+G168+G169+G171+G172+G175+G176+G178+G179+G138+G146+G155+G170+G129+G130+G152+G153+G173+G154+G174+G177+G131+G136+G150</f>
        <v>73089754.620000005</v>
      </c>
      <c r="H117" s="224"/>
      <c r="I117" s="225"/>
      <c r="J117" s="223">
        <f>J118+J119+J120+J121+J122+J123+J124+J125+J126+J127+J128+J132+J133+J134+J135+J137+J139+J140+J141+J142+J143+J144+J145+J147+J148+J149+J151+J156+J157+J158+J159+J160+J161+J162+J163+J164+J165+J166+J167+J168+J169+J171+J172+J175+J176+J178+J179+J138+J146+J129+J130+J152+J153+J155+J173+J170+J177+J136+J150</f>
        <v>50727580</v>
      </c>
      <c r="K117" s="224"/>
      <c r="L117" s="225"/>
      <c r="M117" s="223">
        <f>M118+M119+M120+M121+M122+M123+M124+M125+M126+M127+M128+M132+M133+M134+M135+M137+M139+M140+M141+M142+M143+M144+M145+M147+M148+M149+M151+M156+M157+M158+M159+M160+M161+M162+M163+M164+M165+M166+M167+M168+M169+M171+M172+M175+M176+M178+M179+M138+M146+M129+M130+M152+M153+M155+M170+M173+M177+M136+M150</f>
        <v>50227580</v>
      </c>
      <c r="N117" s="224"/>
      <c r="O117" s="225"/>
      <c r="P117" s="191"/>
      <c r="Q117" s="71"/>
    </row>
    <row r="118" spans="1:17" ht="15.75" x14ac:dyDescent="0.25">
      <c r="A118" s="1" t="s">
        <v>315</v>
      </c>
      <c r="B118" s="9" t="s">
        <v>438</v>
      </c>
      <c r="C118" s="9" t="s">
        <v>48</v>
      </c>
      <c r="D118" s="115">
        <v>221</v>
      </c>
      <c r="E118" s="8" t="s">
        <v>178</v>
      </c>
      <c r="F118" s="5" t="s">
        <v>286</v>
      </c>
      <c r="G118" s="204">
        <v>48000</v>
      </c>
      <c r="H118" s="205"/>
      <c r="I118" s="206"/>
      <c r="J118" s="204">
        <v>48000</v>
      </c>
      <c r="K118" s="205"/>
      <c r="L118" s="206"/>
      <c r="M118" s="204">
        <v>48000</v>
      </c>
      <c r="N118" s="205"/>
      <c r="O118" s="206"/>
      <c r="P118" s="191"/>
      <c r="Q118" s="71"/>
    </row>
    <row r="119" spans="1:17" ht="15.75" x14ac:dyDescent="0.25">
      <c r="A119" s="1" t="s">
        <v>315</v>
      </c>
      <c r="B119" s="9" t="s">
        <v>438</v>
      </c>
      <c r="C119" s="76" t="s">
        <v>48</v>
      </c>
      <c r="D119" s="115">
        <v>221</v>
      </c>
      <c r="E119" s="8" t="s">
        <v>185</v>
      </c>
      <c r="F119" s="5" t="s">
        <v>286</v>
      </c>
      <c r="G119" s="204">
        <v>28000</v>
      </c>
      <c r="H119" s="205"/>
      <c r="I119" s="206"/>
      <c r="J119" s="204">
        <v>28000</v>
      </c>
      <c r="K119" s="205"/>
      <c r="L119" s="206"/>
      <c r="M119" s="204">
        <v>28000</v>
      </c>
      <c r="N119" s="205"/>
      <c r="O119" s="206"/>
      <c r="P119" s="191"/>
      <c r="Q119" s="71"/>
    </row>
    <row r="120" spans="1:17" ht="15.75" x14ac:dyDescent="0.25">
      <c r="A120" s="1" t="s">
        <v>315</v>
      </c>
      <c r="B120" s="9" t="s">
        <v>438</v>
      </c>
      <c r="C120" s="9" t="s">
        <v>48</v>
      </c>
      <c r="D120" s="115">
        <v>221</v>
      </c>
      <c r="E120" s="14" t="s">
        <v>186</v>
      </c>
      <c r="F120" s="5" t="s">
        <v>287</v>
      </c>
      <c r="G120" s="203">
        <v>107100</v>
      </c>
      <c r="H120" s="203"/>
      <c r="I120" s="203"/>
      <c r="J120" s="203">
        <v>107100</v>
      </c>
      <c r="K120" s="203"/>
      <c r="L120" s="203"/>
      <c r="M120" s="203">
        <v>107100</v>
      </c>
      <c r="N120" s="203"/>
      <c r="O120" s="203"/>
      <c r="P120" s="191"/>
      <c r="Q120" s="71"/>
    </row>
    <row r="121" spans="1:17" ht="15.75" x14ac:dyDescent="0.25">
      <c r="A121" s="1" t="s">
        <v>315</v>
      </c>
      <c r="B121" s="9" t="s">
        <v>439</v>
      </c>
      <c r="C121" s="9" t="s">
        <v>48</v>
      </c>
      <c r="D121" s="115">
        <v>222</v>
      </c>
      <c r="E121" s="8" t="s">
        <v>191</v>
      </c>
      <c r="F121" s="11" t="s">
        <v>41</v>
      </c>
      <c r="G121" s="204">
        <v>60750</v>
      </c>
      <c r="H121" s="205"/>
      <c r="I121" s="206"/>
      <c r="J121" s="204">
        <v>60750</v>
      </c>
      <c r="K121" s="205"/>
      <c r="L121" s="206"/>
      <c r="M121" s="204">
        <v>60750</v>
      </c>
      <c r="N121" s="205"/>
      <c r="O121" s="206"/>
      <c r="P121" s="191"/>
      <c r="Q121" s="71"/>
    </row>
    <row r="122" spans="1:17" ht="13.5" customHeight="1" x14ac:dyDescent="0.25">
      <c r="A122" s="1" t="s">
        <v>315</v>
      </c>
      <c r="B122" s="9" t="s">
        <v>440</v>
      </c>
      <c r="C122" s="9" t="s">
        <v>48</v>
      </c>
      <c r="D122" s="115">
        <v>223</v>
      </c>
      <c r="E122" s="8" t="s">
        <v>178</v>
      </c>
      <c r="F122" s="5" t="s">
        <v>288</v>
      </c>
      <c r="G122" s="203">
        <v>171285</v>
      </c>
      <c r="H122" s="203"/>
      <c r="I122" s="203"/>
      <c r="J122" s="203">
        <v>171285</v>
      </c>
      <c r="K122" s="203"/>
      <c r="L122" s="203"/>
      <c r="M122" s="203">
        <v>171285</v>
      </c>
      <c r="N122" s="203"/>
      <c r="O122" s="203"/>
      <c r="P122" s="191"/>
    </row>
    <row r="123" spans="1:17" ht="17.25" customHeight="1" x14ac:dyDescent="0.25">
      <c r="A123" s="1" t="s">
        <v>315</v>
      </c>
      <c r="B123" s="9" t="s">
        <v>440</v>
      </c>
      <c r="C123" s="9" t="s">
        <v>48</v>
      </c>
      <c r="D123" s="115">
        <v>223</v>
      </c>
      <c r="E123" s="8" t="s">
        <v>185</v>
      </c>
      <c r="F123" s="5" t="s">
        <v>288</v>
      </c>
      <c r="G123" s="203">
        <v>1699575</v>
      </c>
      <c r="H123" s="203"/>
      <c r="I123" s="203"/>
      <c r="J123" s="203">
        <v>1699575</v>
      </c>
      <c r="K123" s="203"/>
      <c r="L123" s="203"/>
      <c r="M123" s="203">
        <v>1699575</v>
      </c>
      <c r="N123" s="203"/>
      <c r="O123" s="203"/>
      <c r="P123" s="191"/>
    </row>
    <row r="124" spans="1:17" ht="13.5" customHeight="1" x14ac:dyDescent="0.25">
      <c r="A124" s="1" t="s">
        <v>315</v>
      </c>
      <c r="B124" s="9" t="s">
        <v>440</v>
      </c>
      <c r="C124" s="9" t="s">
        <v>48</v>
      </c>
      <c r="D124" s="115">
        <v>223</v>
      </c>
      <c r="E124" s="8" t="s">
        <v>182</v>
      </c>
      <c r="F124" s="5" t="s">
        <v>289</v>
      </c>
      <c r="G124" s="203">
        <v>0</v>
      </c>
      <c r="H124" s="203"/>
      <c r="I124" s="203"/>
      <c r="J124" s="203">
        <v>0</v>
      </c>
      <c r="K124" s="203"/>
      <c r="L124" s="203"/>
      <c r="M124" s="203">
        <v>0</v>
      </c>
      <c r="N124" s="203"/>
      <c r="O124" s="203"/>
      <c r="P124" s="191"/>
    </row>
    <row r="125" spans="1:17" ht="17.25" customHeight="1" x14ac:dyDescent="0.25">
      <c r="A125" s="1" t="s">
        <v>315</v>
      </c>
      <c r="B125" s="9" t="s">
        <v>440</v>
      </c>
      <c r="C125" s="9" t="s">
        <v>48</v>
      </c>
      <c r="D125" s="115">
        <v>223</v>
      </c>
      <c r="E125" s="8" t="s">
        <v>182</v>
      </c>
      <c r="F125" s="5" t="s">
        <v>290</v>
      </c>
      <c r="G125" s="204">
        <v>200000</v>
      </c>
      <c r="H125" s="205"/>
      <c r="I125" s="206"/>
      <c r="J125" s="204">
        <v>200000</v>
      </c>
      <c r="K125" s="205"/>
      <c r="L125" s="206"/>
      <c r="M125" s="204">
        <v>200000</v>
      </c>
      <c r="N125" s="205"/>
      <c r="O125" s="206"/>
      <c r="P125" s="191"/>
    </row>
    <row r="126" spans="1:17" ht="17.25" customHeight="1" x14ac:dyDescent="0.25">
      <c r="A126" s="15" t="s">
        <v>315</v>
      </c>
      <c r="B126" s="9" t="s">
        <v>440</v>
      </c>
      <c r="C126" s="9" t="s">
        <v>48</v>
      </c>
      <c r="D126" s="115">
        <v>223</v>
      </c>
      <c r="E126" s="8" t="s">
        <v>182</v>
      </c>
      <c r="F126" s="5" t="s">
        <v>291</v>
      </c>
      <c r="G126" s="204">
        <v>250000</v>
      </c>
      <c r="H126" s="205"/>
      <c r="I126" s="206"/>
      <c r="J126" s="204">
        <v>250000</v>
      </c>
      <c r="K126" s="205"/>
      <c r="L126" s="206"/>
      <c r="M126" s="204">
        <v>250000</v>
      </c>
      <c r="N126" s="205"/>
      <c r="O126" s="206"/>
      <c r="P126" s="191"/>
    </row>
    <row r="127" spans="1:17" ht="18" customHeight="1" x14ac:dyDescent="0.25">
      <c r="A127" s="1" t="s">
        <v>315</v>
      </c>
      <c r="B127" s="9" t="s">
        <v>441</v>
      </c>
      <c r="C127" s="9" t="s">
        <v>48</v>
      </c>
      <c r="D127" s="115">
        <v>225</v>
      </c>
      <c r="E127" s="8" t="s">
        <v>178</v>
      </c>
      <c r="F127" s="5" t="s">
        <v>292</v>
      </c>
      <c r="G127" s="204">
        <v>600000</v>
      </c>
      <c r="H127" s="205"/>
      <c r="I127" s="206"/>
      <c r="J127" s="204">
        <v>600000</v>
      </c>
      <c r="K127" s="205"/>
      <c r="L127" s="206"/>
      <c r="M127" s="204">
        <v>600000</v>
      </c>
      <c r="N127" s="205"/>
      <c r="O127" s="206"/>
      <c r="P127" s="191"/>
    </row>
    <row r="128" spans="1:17" ht="18" customHeight="1" x14ac:dyDescent="0.25">
      <c r="A128" s="1" t="s">
        <v>315</v>
      </c>
      <c r="B128" s="9" t="s">
        <v>441</v>
      </c>
      <c r="C128" s="9" t="s">
        <v>48</v>
      </c>
      <c r="D128" s="115">
        <v>225</v>
      </c>
      <c r="E128" s="8" t="s">
        <v>185</v>
      </c>
      <c r="F128" s="5" t="s">
        <v>292</v>
      </c>
      <c r="G128" s="204">
        <v>2500000</v>
      </c>
      <c r="H128" s="205"/>
      <c r="I128" s="206"/>
      <c r="J128" s="204">
        <v>2500000</v>
      </c>
      <c r="K128" s="205"/>
      <c r="L128" s="206"/>
      <c r="M128" s="204">
        <v>2500000</v>
      </c>
      <c r="N128" s="205"/>
      <c r="O128" s="206"/>
      <c r="P128" s="191"/>
    </row>
    <row r="129" spans="1:16" ht="18" customHeight="1" x14ac:dyDescent="0.25">
      <c r="A129" s="1" t="s">
        <v>315</v>
      </c>
      <c r="B129" s="9" t="s">
        <v>441</v>
      </c>
      <c r="C129" s="9" t="s">
        <v>48</v>
      </c>
      <c r="D129" s="115">
        <v>225</v>
      </c>
      <c r="E129" s="8" t="s">
        <v>187</v>
      </c>
      <c r="F129" s="5" t="s">
        <v>293</v>
      </c>
      <c r="G129" s="204">
        <f>7686190-20666.67</f>
        <v>7665523.3300000001</v>
      </c>
      <c r="H129" s="205"/>
      <c r="I129" s="206"/>
      <c r="J129" s="204">
        <f>7686190+679676</f>
        <v>8365866</v>
      </c>
      <c r="K129" s="205"/>
      <c r="L129" s="206"/>
      <c r="M129" s="204">
        <f>7686190+1014311</f>
        <v>8700501</v>
      </c>
      <c r="N129" s="205"/>
      <c r="O129" s="206"/>
      <c r="P129" s="191"/>
    </row>
    <row r="130" spans="1:16" ht="15" customHeight="1" x14ac:dyDescent="0.25">
      <c r="A130" s="1" t="s">
        <v>315</v>
      </c>
      <c r="B130" s="9" t="s">
        <v>441</v>
      </c>
      <c r="C130" s="9" t="s">
        <v>48</v>
      </c>
      <c r="D130" s="115">
        <v>225</v>
      </c>
      <c r="E130" s="8" t="s">
        <v>454</v>
      </c>
      <c r="F130" s="11" t="s">
        <v>41</v>
      </c>
      <c r="G130" s="203">
        <v>1641867.78</v>
      </c>
      <c r="H130" s="203"/>
      <c r="I130" s="203"/>
      <c r="J130" s="203">
        <v>0</v>
      </c>
      <c r="K130" s="203"/>
      <c r="L130" s="203"/>
      <c r="M130" s="203">
        <v>0</v>
      </c>
      <c r="N130" s="203"/>
      <c r="O130" s="203"/>
      <c r="P130" s="191"/>
    </row>
    <row r="131" spans="1:16" ht="15" customHeight="1" x14ac:dyDescent="0.25">
      <c r="A131" s="1" t="s">
        <v>315</v>
      </c>
      <c r="B131" s="9" t="s">
        <v>441</v>
      </c>
      <c r="C131" s="9" t="s">
        <v>48</v>
      </c>
      <c r="D131" s="115">
        <v>225</v>
      </c>
      <c r="E131" s="8" t="s">
        <v>452</v>
      </c>
      <c r="F131" s="11" t="s">
        <v>41</v>
      </c>
      <c r="G131" s="204">
        <v>51370</v>
      </c>
      <c r="H131" s="205"/>
      <c r="I131" s="206"/>
      <c r="J131" s="204">
        <v>0</v>
      </c>
      <c r="K131" s="205"/>
      <c r="L131" s="206"/>
      <c r="M131" s="204">
        <v>0</v>
      </c>
      <c r="N131" s="205"/>
      <c r="O131" s="206"/>
      <c r="P131" s="191"/>
    </row>
    <row r="132" spans="1:16" ht="15" customHeight="1" x14ac:dyDescent="0.25">
      <c r="A132" s="1" t="s">
        <v>315</v>
      </c>
      <c r="B132" s="9" t="s">
        <v>441</v>
      </c>
      <c r="C132" s="9" t="s">
        <v>48</v>
      </c>
      <c r="D132" s="115">
        <v>225</v>
      </c>
      <c r="E132" s="8" t="s">
        <v>547</v>
      </c>
      <c r="F132" s="11" t="s">
        <v>41</v>
      </c>
      <c r="G132" s="204">
        <v>1500000</v>
      </c>
      <c r="H132" s="205"/>
      <c r="I132" s="206"/>
      <c r="J132" s="204">
        <v>0</v>
      </c>
      <c r="K132" s="205"/>
      <c r="L132" s="206"/>
      <c r="M132" s="204">
        <v>0</v>
      </c>
      <c r="N132" s="205"/>
      <c r="O132" s="206"/>
      <c r="P132" s="191"/>
    </row>
    <row r="133" spans="1:16" ht="18" customHeight="1" x14ac:dyDescent="0.25">
      <c r="A133" s="1" t="s">
        <v>315</v>
      </c>
      <c r="B133" s="9" t="s">
        <v>441</v>
      </c>
      <c r="C133" s="9" t="s">
        <v>48</v>
      </c>
      <c r="D133" s="115">
        <v>225</v>
      </c>
      <c r="E133" s="8" t="s">
        <v>182</v>
      </c>
      <c r="F133" s="5" t="s">
        <v>294</v>
      </c>
      <c r="G133" s="204">
        <v>1000000</v>
      </c>
      <c r="H133" s="205"/>
      <c r="I133" s="206"/>
      <c r="J133" s="204">
        <v>1000000</v>
      </c>
      <c r="K133" s="205"/>
      <c r="L133" s="206"/>
      <c r="M133" s="204">
        <v>1000000</v>
      </c>
      <c r="N133" s="205"/>
      <c r="O133" s="206"/>
      <c r="P133" s="191"/>
    </row>
    <row r="134" spans="1:16" ht="15" customHeight="1" x14ac:dyDescent="0.25">
      <c r="A134" s="1" t="s">
        <v>315</v>
      </c>
      <c r="B134" s="9" t="s">
        <v>442</v>
      </c>
      <c r="C134" s="9" t="s">
        <v>48</v>
      </c>
      <c r="D134" s="115">
        <v>226</v>
      </c>
      <c r="E134" s="8" t="s">
        <v>178</v>
      </c>
      <c r="F134" s="5" t="s">
        <v>278</v>
      </c>
      <c r="G134" s="203">
        <v>1016600</v>
      </c>
      <c r="H134" s="203"/>
      <c r="I134" s="203"/>
      <c r="J134" s="203">
        <v>1016600</v>
      </c>
      <c r="K134" s="203"/>
      <c r="L134" s="203"/>
      <c r="M134" s="203">
        <v>1016600</v>
      </c>
      <c r="N134" s="203"/>
      <c r="O134" s="203"/>
      <c r="P134" s="191"/>
    </row>
    <row r="135" spans="1:16" ht="15" customHeight="1" x14ac:dyDescent="0.25">
      <c r="A135" s="1" t="s">
        <v>315</v>
      </c>
      <c r="B135" s="9" t="s">
        <v>442</v>
      </c>
      <c r="C135" s="9" t="s">
        <v>48</v>
      </c>
      <c r="D135" s="115">
        <v>226</v>
      </c>
      <c r="E135" s="8" t="s">
        <v>185</v>
      </c>
      <c r="F135" s="5" t="s">
        <v>278</v>
      </c>
      <c r="G135" s="203">
        <v>3401610</v>
      </c>
      <c r="H135" s="203"/>
      <c r="I135" s="203"/>
      <c r="J135" s="203">
        <v>3401610</v>
      </c>
      <c r="K135" s="203"/>
      <c r="L135" s="203"/>
      <c r="M135" s="203">
        <v>3401610</v>
      </c>
      <c r="N135" s="203"/>
      <c r="O135" s="203"/>
      <c r="P135" s="191"/>
    </row>
    <row r="136" spans="1:16" ht="15" customHeight="1" x14ac:dyDescent="0.25">
      <c r="A136" s="1" t="s">
        <v>315</v>
      </c>
      <c r="B136" s="9" t="s">
        <v>442</v>
      </c>
      <c r="C136" s="9" t="s">
        <v>48</v>
      </c>
      <c r="D136" s="115">
        <v>226</v>
      </c>
      <c r="E136" s="8" t="s">
        <v>186</v>
      </c>
      <c r="F136" s="5" t="s">
        <v>295</v>
      </c>
      <c r="G136" s="203">
        <f>800000-100000</f>
        <v>700000</v>
      </c>
      <c r="H136" s="203"/>
      <c r="I136" s="203"/>
      <c r="J136" s="203">
        <v>800000</v>
      </c>
      <c r="K136" s="203"/>
      <c r="L136" s="203"/>
      <c r="M136" s="203">
        <v>800000</v>
      </c>
      <c r="N136" s="203"/>
      <c r="O136" s="203"/>
      <c r="P136" s="191"/>
    </row>
    <row r="137" spans="1:16" ht="15" customHeight="1" x14ac:dyDescent="0.25">
      <c r="A137" s="1" t="s">
        <v>315</v>
      </c>
      <c r="B137" s="9" t="s">
        <v>442</v>
      </c>
      <c r="C137" s="9" t="s">
        <v>48</v>
      </c>
      <c r="D137" s="115">
        <v>226</v>
      </c>
      <c r="E137" s="8" t="s">
        <v>318</v>
      </c>
      <c r="F137" s="5" t="s">
        <v>278</v>
      </c>
      <c r="G137" s="203">
        <v>160400</v>
      </c>
      <c r="H137" s="203"/>
      <c r="I137" s="203"/>
      <c r="J137" s="203">
        <v>0</v>
      </c>
      <c r="K137" s="203"/>
      <c r="L137" s="203"/>
      <c r="M137" s="203">
        <v>0</v>
      </c>
      <c r="N137" s="203"/>
      <c r="O137" s="203"/>
      <c r="P137" s="191"/>
    </row>
    <row r="138" spans="1:16" ht="15" customHeight="1" x14ac:dyDescent="0.25">
      <c r="A138" s="1" t="s">
        <v>315</v>
      </c>
      <c r="B138" s="9" t="s">
        <v>442</v>
      </c>
      <c r="C138" s="9" t="s">
        <v>48</v>
      </c>
      <c r="D138" s="115">
        <v>226</v>
      </c>
      <c r="E138" s="8" t="s">
        <v>182</v>
      </c>
      <c r="F138" s="5" t="s">
        <v>296</v>
      </c>
      <c r="G138" s="204">
        <v>25000</v>
      </c>
      <c r="H138" s="205"/>
      <c r="I138" s="206"/>
      <c r="J138" s="204">
        <v>25000</v>
      </c>
      <c r="K138" s="205"/>
      <c r="L138" s="206"/>
      <c r="M138" s="204">
        <v>25000</v>
      </c>
      <c r="N138" s="205"/>
      <c r="O138" s="206"/>
      <c r="P138" s="191"/>
    </row>
    <row r="139" spans="1:16" ht="15" customHeight="1" x14ac:dyDescent="0.25">
      <c r="A139" s="1" t="s">
        <v>315</v>
      </c>
      <c r="B139" s="9" t="s">
        <v>442</v>
      </c>
      <c r="C139" s="9" t="s">
        <v>48</v>
      </c>
      <c r="D139" s="115">
        <v>226</v>
      </c>
      <c r="E139" s="8" t="s">
        <v>182</v>
      </c>
      <c r="F139" s="5" t="s">
        <v>279</v>
      </c>
      <c r="G139" s="204">
        <v>560000</v>
      </c>
      <c r="H139" s="205"/>
      <c r="I139" s="206"/>
      <c r="J139" s="204">
        <v>560000</v>
      </c>
      <c r="K139" s="205"/>
      <c r="L139" s="206"/>
      <c r="M139" s="204">
        <v>560000</v>
      </c>
      <c r="N139" s="205"/>
      <c r="O139" s="206"/>
      <c r="P139" s="191"/>
    </row>
    <row r="140" spans="1:16" ht="15" customHeight="1" x14ac:dyDescent="0.25">
      <c r="A140" s="1" t="s">
        <v>315</v>
      </c>
      <c r="B140" s="9" t="s">
        <v>442</v>
      </c>
      <c r="C140" s="9" t="s">
        <v>48</v>
      </c>
      <c r="D140" s="115">
        <v>226</v>
      </c>
      <c r="E140" s="8" t="s">
        <v>182</v>
      </c>
      <c r="F140" s="5" t="s">
        <v>297</v>
      </c>
      <c r="G140" s="203">
        <v>356400</v>
      </c>
      <c r="H140" s="203"/>
      <c r="I140" s="203"/>
      <c r="J140" s="203">
        <v>356400</v>
      </c>
      <c r="K140" s="203"/>
      <c r="L140" s="203"/>
      <c r="M140" s="203">
        <v>356400</v>
      </c>
      <c r="N140" s="203"/>
      <c r="O140" s="203"/>
      <c r="P140" s="191"/>
    </row>
    <row r="141" spans="1:16" ht="15" customHeight="1" x14ac:dyDescent="0.25">
      <c r="A141" s="1" t="s">
        <v>315</v>
      </c>
      <c r="B141" s="9" t="s">
        <v>442</v>
      </c>
      <c r="C141" s="9" t="s">
        <v>48</v>
      </c>
      <c r="D141" s="115">
        <v>226</v>
      </c>
      <c r="E141" s="8" t="s">
        <v>188</v>
      </c>
      <c r="F141" s="11" t="s">
        <v>41</v>
      </c>
      <c r="G141" s="203">
        <v>529200</v>
      </c>
      <c r="H141" s="203"/>
      <c r="I141" s="203"/>
      <c r="J141" s="203">
        <v>529200</v>
      </c>
      <c r="K141" s="203"/>
      <c r="L141" s="203"/>
      <c r="M141" s="203">
        <v>529200</v>
      </c>
      <c r="N141" s="203"/>
      <c r="O141" s="203"/>
      <c r="P141" s="191"/>
    </row>
    <row r="142" spans="1:16" ht="15" customHeight="1" x14ac:dyDescent="0.25">
      <c r="A142" s="1" t="s">
        <v>315</v>
      </c>
      <c r="B142" s="9" t="s">
        <v>442</v>
      </c>
      <c r="C142" s="9" t="s">
        <v>48</v>
      </c>
      <c r="D142" s="115">
        <v>226</v>
      </c>
      <c r="E142" s="8" t="s">
        <v>362</v>
      </c>
      <c r="F142" s="11" t="s">
        <v>41</v>
      </c>
      <c r="G142" s="204">
        <v>132300</v>
      </c>
      <c r="H142" s="205"/>
      <c r="I142" s="206"/>
      <c r="J142" s="204">
        <v>132300</v>
      </c>
      <c r="K142" s="205"/>
      <c r="L142" s="206"/>
      <c r="M142" s="204">
        <v>132300</v>
      </c>
      <c r="N142" s="205"/>
      <c r="O142" s="206"/>
      <c r="P142" s="191"/>
    </row>
    <row r="143" spans="1:16" ht="15" customHeight="1" x14ac:dyDescent="0.25">
      <c r="A143" s="1" t="s">
        <v>315</v>
      </c>
      <c r="B143" s="9" t="s">
        <v>442</v>
      </c>
      <c r="C143" s="9" t="s">
        <v>48</v>
      </c>
      <c r="D143" s="115">
        <v>226</v>
      </c>
      <c r="E143" s="8" t="s">
        <v>360</v>
      </c>
      <c r="F143" s="11" t="s">
        <v>41</v>
      </c>
      <c r="G143" s="204">
        <v>14808440</v>
      </c>
      <c r="H143" s="205"/>
      <c r="I143" s="206"/>
      <c r="J143" s="204">
        <v>14808440</v>
      </c>
      <c r="K143" s="205"/>
      <c r="L143" s="206"/>
      <c r="M143" s="204">
        <v>14808440</v>
      </c>
      <c r="N143" s="205"/>
      <c r="O143" s="206"/>
      <c r="P143" s="191"/>
    </row>
    <row r="144" spans="1:16" ht="15" customHeight="1" x14ac:dyDescent="0.25">
      <c r="A144" s="1" t="s">
        <v>315</v>
      </c>
      <c r="B144" s="9" t="s">
        <v>442</v>
      </c>
      <c r="C144" s="9" t="s">
        <v>48</v>
      </c>
      <c r="D144" s="115">
        <v>226</v>
      </c>
      <c r="E144" s="8" t="s">
        <v>190</v>
      </c>
      <c r="F144" s="11" t="s">
        <v>41</v>
      </c>
      <c r="G144" s="204">
        <v>3000000</v>
      </c>
      <c r="H144" s="205"/>
      <c r="I144" s="206"/>
      <c r="J144" s="204">
        <v>0</v>
      </c>
      <c r="K144" s="205"/>
      <c r="L144" s="206"/>
      <c r="M144" s="204">
        <v>0</v>
      </c>
      <c r="N144" s="205"/>
      <c r="O144" s="206"/>
      <c r="P144" s="191"/>
    </row>
    <row r="145" spans="1:16" ht="15" customHeight="1" x14ac:dyDescent="0.25">
      <c r="A145" s="1" t="s">
        <v>315</v>
      </c>
      <c r="B145" s="9" t="s">
        <v>442</v>
      </c>
      <c r="C145" s="9" t="s">
        <v>48</v>
      </c>
      <c r="D145" s="115">
        <v>226</v>
      </c>
      <c r="E145" s="8" t="s">
        <v>193</v>
      </c>
      <c r="F145" s="11" t="s">
        <v>41</v>
      </c>
      <c r="G145" s="204">
        <f>3125595-66605</f>
        <v>3058990</v>
      </c>
      <c r="H145" s="205"/>
      <c r="I145" s="206"/>
      <c r="J145" s="204">
        <v>3058990</v>
      </c>
      <c r="K145" s="205"/>
      <c r="L145" s="206"/>
      <c r="M145" s="204">
        <v>3058990</v>
      </c>
      <c r="N145" s="205"/>
      <c r="O145" s="206"/>
      <c r="P145" s="191"/>
    </row>
    <row r="146" spans="1:16" ht="15" customHeight="1" x14ac:dyDescent="0.25">
      <c r="A146" s="1" t="s">
        <v>315</v>
      </c>
      <c r="B146" s="9" t="s">
        <v>443</v>
      </c>
      <c r="C146" s="9" t="s">
        <v>48</v>
      </c>
      <c r="D146" s="115">
        <v>227</v>
      </c>
      <c r="E146" s="8" t="s">
        <v>185</v>
      </c>
      <c r="F146" s="5" t="s">
        <v>298</v>
      </c>
      <c r="G146" s="204">
        <v>26600</v>
      </c>
      <c r="H146" s="205"/>
      <c r="I146" s="206"/>
      <c r="J146" s="204">
        <v>26600</v>
      </c>
      <c r="K146" s="205"/>
      <c r="L146" s="206"/>
      <c r="M146" s="204">
        <v>26600</v>
      </c>
      <c r="N146" s="205"/>
      <c r="O146" s="206"/>
      <c r="P146" s="191"/>
    </row>
    <row r="147" spans="1:16" ht="15.75" customHeight="1" x14ac:dyDescent="0.25">
      <c r="A147" s="1" t="s">
        <v>315</v>
      </c>
      <c r="B147" s="9" t="s">
        <v>436</v>
      </c>
      <c r="C147" s="9" t="s">
        <v>48</v>
      </c>
      <c r="D147" s="115">
        <v>310</v>
      </c>
      <c r="E147" s="8" t="s">
        <v>178</v>
      </c>
      <c r="F147" s="5" t="s">
        <v>299</v>
      </c>
      <c r="G147" s="203">
        <v>212000</v>
      </c>
      <c r="H147" s="203"/>
      <c r="I147" s="203"/>
      <c r="J147" s="203">
        <v>212000</v>
      </c>
      <c r="K147" s="203"/>
      <c r="L147" s="203"/>
      <c r="M147" s="203">
        <v>212000</v>
      </c>
      <c r="N147" s="203"/>
      <c r="O147" s="203"/>
      <c r="P147" s="191"/>
    </row>
    <row r="148" spans="1:16" ht="15" customHeight="1" x14ac:dyDescent="0.25">
      <c r="A148" s="1" t="s">
        <v>315</v>
      </c>
      <c r="B148" s="9" t="s">
        <v>436</v>
      </c>
      <c r="C148" s="9" t="s">
        <v>48</v>
      </c>
      <c r="D148" s="115">
        <v>310</v>
      </c>
      <c r="E148" s="8" t="s">
        <v>177</v>
      </c>
      <c r="F148" s="5" t="s">
        <v>300</v>
      </c>
      <c r="G148" s="203">
        <v>200000</v>
      </c>
      <c r="H148" s="203"/>
      <c r="I148" s="203"/>
      <c r="J148" s="203">
        <v>200000</v>
      </c>
      <c r="K148" s="203"/>
      <c r="L148" s="203"/>
      <c r="M148" s="203">
        <v>200000</v>
      </c>
      <c r="N148" s="203"/>
      <c r="O148" s="203"/>
      <c r="P148" s="191"/>
    </row>
    <row r="149" spans="1:16" ht="15.75" customHeight="1" x14ac:dyDescent="0.25">
      <c r="A149" s="1" t="s">
        <v>315</v>
      </c>
      <c r="B149" s="9" t="s">
        <v>436</v>
      </c>
      <c r="C149" s="9" t="s">
        <v>48</v>
      </c>
      <c r="D149" s="115">
        <v>310</v>
      </c>
      <c r="E149" s="8" t="s">
        <v>185</v>
      </c>
      <c r="F149" s="5" t="s">
        <v>299</v>
      </c>
      <c r="G149" s="203">
        <v>1544980</v>
      </c>
      <c r="H149" s="203"/>
      <c r="I149" s="203"/>
      <c r="J149" s="203">
        <v>1544980</v>
      </c>
      <c r="K149" s="203"/>
      <c r="L149" s="203"/>
      <c r="M149" s="203">
        <v>1544980</v>
      </c>
      <c r="N149" s="203"/>
      <c r="O149" s="203"/>
      <c r="P149" s="191"/>
    </row>
    <row r="150" spans="1:16" ht="15" customHeight="1" x14ac:dyDescent="0.25">
      <c r="A150" s="1" t="s">
        <v>315</v>
      </c>
      <c r="B150" s="9" t="s">
        <v>436</v>
      </c>
      <c r="C150" s="9" t="s">
        <v>48</v>
      </c>
      <c r="D150" s="115">
        <v>310</v>
      </c>
      <c r="E150" s="8" t="s">
        <v>186</v>
      </c>
      <c r="F150" s="5" t="s">
        <v>300</v>
      </c>
      <c r="G150" s="203">
        <f>4503660+704820+4300520</f>
        <v>9509000</v>
      </c>
      <c r="H150" s="203"/>
      <c r="I150" s="203"/>
      <c r="J150" s="203">
        <f>4503660-679676</f>
        <v>3823984</v>
      </c>
      <c r="K150" s="203"/>
      <c r="L150" s="203"/>
      <c r="M150" s="203">
        <f>4503660-1014311</f>
        <v>3489349</v>
      </c>
      <c r="N150" s="203"/>
      <c r="O150" s="203"/>
      <c r="P150" s="191"/>
    </row>
    <row r="151" spans="1:16" ht="15" customHeight="1" x14ac:dyDescent="0.25">
      <c r="A151" s="1" t="s">
        <v>315</v>
      </c>
      <c r="B151" s="9" t="s">
        <v>436</v>
      </c>
      <c r="C151" s="9" t="s">
        <v>48</v>
      </c>
      <c r="D151" s="115">
        <v>310</v>
      </c>
      <c r="E151" s="8" t="s">
        <v>318</v>
      </c>
      <c r="F151" s="5" t="s">
        <v>299</v>
      </c>
      <c r="G151" s="203">
        <v>400000</v>
      </c>
      <c r="H151" s="203"/>
      <c r="I151" s="203"/>
      <c r="J151" s="203">
        <v>0</v>
      </c>
      <c r="K151" s="203"/>
      <c r="L151" s="203"/>
      <c r="M151" s="203">
        <v>0</v>
      </c>
      <c r="N151" s="203"/>
      <c r="O151" s="203"/>
      <c r="P151" s="191"/>
    </row>
    <row r="152" spans="1:16" ht="15" customHeight="1" x14ac:dyDescent="0.25">
      <c r="A152" s="1" t="s">
        <v>315</v>
      </c>
      <c r="B152" s="9" t="s">
        <v>436</v>
      </c>
      <c r="C152" s="9" t="s">
        <v>48</v>
      </c>
      <c r="D152" s="115">
        <v>310</v>
      </c>
      <c r="E152" s="8" t="s">
        <v>435</v>
      </c>
      <c r="F152" s="11" t="s">
        <v>41</v>
      </c>
      <c r="G152" s="204">
        <v>210526.32</v>
      </c>
      <c r="H152" s="205"/>
      <c r="I152" s="206"/>
      <c r="J152" s="204">
        <v>0</v>
      </c>
      <c r="K152" s="205"/>
      <c r="L152" s="206"/>
      <c r="M152" s="204">
        <v>0</v>
      </c>
      <c r="N152" s="205"/>
      <c r="O152" s="206"/>
      <c r="P152" s="191"/>
    </row>
    <row r="153" spans="1:16" ht="15" customHeight="1" x14ac:dyDescent="0.25">
      <c r="A153" s="1" t="s">
        <v>315</v>
      </c>
      <c r="B153" s="9" t="s">
        <v>436</v>
      </c>
      <c r="C153" s="9" t="s">
        <v>48</v>
      </c>
      <c r="D153" s="115">
        <v>310</v>
      </c>
      <c r="E153" s="8" t="s">
        <v>450</v>
      </c>
      <c r="F153" s="11" t="s">
        <v>41</v>
      </c>
      <c r="G153" s="204">
        <v>1500000</v>
      </c>
      <c r="H153" s="205"/>
      <c r="I153" s="206"/>
      <c r="J153" s="204">
        <v>0</v>
      </c>
      <c r="K153" s="205"/>
      <c r="L153" s="206"/>
      <c r="M153" s="204">
        <v>0</v>
      </c>
      <c r="N153" s="205"/>
      <c r="O153" s="206"/>
      <c r="P153" s="191"/>
    </row>
    <row r="154" spans="1:16" ht="15" customHeight="1" x14ac:dyDescent="0.25">
      <c r="A154" s="1" t="s">
        <v>315</v>
      </c>
      <c r="B154" s="9" t="s">
        <v>436</v>
      </c>
      <c r="C154" s="9" t="s">
        <v>48</v>
      </c>
      <c r="D154" s="115">
        <v>310</v>
      </c>
      <c r="E154" s="8" t="s">
        <v>453</v>
      </c>
      <c r="F154" s="11" t="s">
        <v>41</v>
      </c>
      <c r="G154" s="204">
        <v>100000</v>
      </c>
      <c r="H154" s="205"/>
      <c r="I154" s="206"/>
      <c r="J154" s="204">
        <v>0</v>
      </c>
      <c r="K154" s="205"/>
      <c r="L154" s="206"/>
      <c r="M154" s="204">
        <v>0</v>
      </c>
      <c r="N154" s="205"/>
      <c r="O154" s="206"/>
      <c r="P154" s="191"/>
    </row>
    <row r="155" spans="1:16" ht="15" customHeight="1" x14ac:dyDescent="0.25">
      <c r="A155" s="1" t="s">
        <v>315</v>
      </c>
      <c r="B155" s="9" t="s">
        <v>436</v>
      </c>
      <c r="C155" s="9" t="s">
        <v>48</v>
      </c>
      <c r="D155" s="115">
        <v>310</v>
      </c>
      <c r="E155" s="8" t="s">
        <v>536</v>
      </c>
      <c r="F155" s="11" t="s">
        <v>41</v>
      </c>
      <c r="G155" s="204">
        <v>7496650</v>
      </c>
      <c r="H155" s="205"/>
      <c r="I155" s="206"/>
      <c r="J155" s="204">
        <v>0</v>
      </c>
      <c r="K155" s="205"/>
      <c r="L155" s="206"/>
      <c r="M155" s="204">
        <v>0</v>
      </c>
      <c r="N155" s="205"/>
      <c r="O155" s="206"/>
      <c r="P155" s="191"/>
    </row>
    <row r="156" spans="1:16" ht="15.75" customHeight="1" x14ac:dyDescent="0.25">
      <c r="A156" s="1" t="s">
        <v>315</v>
      </c>
      <c r="B156" s="9" t="s">
        <v>436</v>
      </c>
      <c r="C156" s="9" t="s">
        <v>48</v>
      </c>
      <c r="D156" s="115">
        <v>310</v>
      </c>
      <c r="E156" s="8" t="s">
        <v>182</v>
      </c>
      <c r="F156" s="5" t="s">
        <v>301</v>
      </c>
      <c r="G156" s="203">
        <v>30000</v>
      </c>
      <c r="H156" s="203"/>
      <c r="I156" s="203"/>
      <c r="J156" s="203">
        <v>30000</v>
      </c>
      <c r="K156" s="203"/>
      <c r="L156" s="203"/>
      <c r="M156" s="203">
        <v>30000</v>
      </c>
      <c r="N156" s="203"/>
      <c r="O156" s="203"/>
      <c r="P156" s="191"/>
    </row>
    <row r="157" spans="1:16" ht="15" customHeight="1" x14ac:dyDescent="0.25">
      <c r="A157" s="1" t="s">
        <v>315</v>
      </c>
      <c r="B157" s="9" t="s">
        <v>436</v>
      </c>
      <c r="C157" s="9" t="s">
        <v>48</v>
      </c>
      <c r="D157" s="115">
        <v>310</v>
      </c>
      <c r="E157" s="8" t="s">
        <v>182</v>
      </c>
      <c r="F157" s="5" t="s">
        <v>302</v>
      </c>
      <c r="G157" s="203">
        <v>281000</v>
      </c>
      <c r="H157" s="203"/>
      <c r="I157" s="203"/>
      <c r="J157" s="203">
        <v>281000</v>
      </c>
      <c r="K157" s="203"/>
      <c r="L157" s="203"/>
      <c r="M157" s="203">
        <v>281000</v>
      </c>
      <c r="N157" s="203"/>
      <c r="O157" s="203"/>
      <c r="P157" s="191"/>
    </row>
    <row r="158" spans="1:16" ht="15" customHeight="1" x14ac:dyDescent="0.25">
      <c r="A158" s="1" t="s">
        <v>315</v>
      </c>
      <c r="B158" s="9" t="s">
        <v>437</v>
      </c>
      <c r="C158" s="9" t="s">
        <v>48</v>
      </c>
      <c r="D158" s="115">
        <v>342</v>
      </c>
      <c r="E158" s="8" t="s">
        <v>175</v>
      </c>
      <c r="F158" s="11" t="s">
        <v>41</v>
      </c>
      <c r="G158" s="203">
        <v>374100</v>
      </c>
      <c r="H158" s="203"/>
      <c r="I158" s="203"/>
      <c r="J158" s="203">
        <v>187050</v>
      </c>
      <c r="K158" s="203"/>
      <c r="L158" s="203"/>
      <c r="M158" s="203">
        <v>187050</v>
      </c>
      <c r="N158" s="203"/>
      <c r="O158" s="203"/>
      <c r="P158" s="191"/>
    </row>
    <row r="159" spans="1:16" ht="15" customHeight="1" x14ac:dyDescent="0.25">
      <c r="A159" s="1" t="s">
        <v>315</v>
      </c>
      <c r="B159" s="9" t="s">
        <v>437</v>
      </c>
      <c r="C159" s="9" t="s">
        <v>48</v>
      </c>
      <c r="D159" s="115">
        <v>342</v>
      </c>
      <c r="E159" s="8" t="s">
        <v>176</v>
      </c>
      <c r="F159" s="11" t="s">
        <v>41</v>
      </c>
      <c r="G159" s="203">
        <v>316600</v>
      </c>
      <c r="H159" s="203"/>
      <c r="I159" s="203"/>
      <c r="J159" s="203">
        <v>316600</v>
      </c>
      <c r="K159" s="203"/>
      <c r="L159" s="203"/>
      <c r="M159" s="203">
        <v>316600</v>
      </c>
      <c r="N159" s="203"/>
      <c r="O159" s="203"/>
      <c r="P159" s="191"/>
    </row>
    <row r="160" spans="1:16" ht="15" customHeight="1" x14ac:dyDescent="0.25">
      <c r="A160" s="1" t="s">
        <v>315</v>
      </c>
      <c r="B160" s="9" t="s">
        <v>437</v>
      </c>
      <c r="C160" s="9" t="s">
        <v>48</v>
      </c>
      <c r="D160" s="115">
        <v>342</v>
      </c>
      <c r="E160" s="8" t="s">
        <v>182</v>
      </c>
      <c r="F160" s="5" t="s">
        <v>303</v>
      </c>
      <c r="G160" s="203">
        <v>113026.44</v>
      </c>
      <c r="H160" s="203"/>
      <c r="I160" s="203"/>
      <c r="J160" s="203">
        <v>90000</v>
      </c>
      <c r="K160" s="203"/>
      <c r="L160" s="203"/>
      <c r="M160" s="203">
        <v>90000</v>
      </c>
      <c r="N160" s="203"/>
      <c r="O160" s="203"/>
      <c r="P160" s="191"/>
    </row>
    <row r="161" spans="1:16" ht="15.75" customHeight="1" x14ac:dyDescent="0.25">
      <c r="A161" s="1" t="s">
        <v>315</v>
      </c>
      <c r="B161" s="9" t="s">
        <v>437</v>
      </c>
      <c r="C161" s="9" t="s">
        <v>48</v>
      </c>
      <c r="D161" s="115">
        <v>342</v>
      </c>
      <c r="E161" s="8" t="s">
        <v>182</v>
      </c>
      <c r="F161" s="5" t="s">
        <v>304</v>
      </c>
      <c r="G161" s="203">
        <f>1015684.83+1550000</f>
        <v>2565684.83</v>
      </c>
      <c r="H161" s="203"/>
      <c r="I161" s="203"/>
      <c r="J161" s="203">
        <f>1000000+500000</f>
        <v>1500000</v>
      </c>
      <c r="K161" s="203"/>
      <c r="L161" s="203"/>
      <c r="M161" s="203">
        <v>1000000</v>
      </c>
      <c r="N161" s="203"/>
      <c r="O161" s="203"/>
      <c r="P161" s="191"/>
    </row>
    <row r="162" spans="1:16" ht="15" customHeight="1" x14ac:dyDescent="0.25">
      <c r="A162" s="1" t="s">
        <v>315</v>
      </c>
      <c r="B162" s="9" t="s">
        <v>437</v>
      </c>
      <c r="C162" s="9" t="s">
        <v>48</v>
      </c>
      <c r="D162" s="115">
        <v>343</v>
      </c>
      <c r="E162" s="8" t="s">
        <v>185</v>
      </c>
      <c r="F162" s="5" t="s">
        <v>305</v>
      </c>
      <c r="G162" s="203">
        <v>350000</v>
      </c>
      <c r="H162" s="203"/>
      <c r="I162" s="203"/>
      <c r="J162" s="203">
        <v>350000</v>
      </c>
      <c r="K162" s="203"/>
      <c r="L162" s="203"/>
      <c r="M162" s="203">
        <v>350000</v>
      </c>
      <c r="N162" s="203"/>
      <c r="O162" s="203"/>
      <c r="P162" s="191"/>
    </row>
    <row r="163" spans="1:16" ht="15" customHeight="1" x14ac:dyDescent="0.25">
      <c r="A163" s="1" t="s">
        <v>315</v>
      </c>
      <c r="B163" s="9" t="s">
        <v>437</v>
      </c>
      <c r="C163" s="9" t="s">
        <v>48</v>
      </c>
      <c r="D163" s="115">
        <v>344</v>
      </c>
      <c r="E163" s="8" t="s">
        <v>178</v>
      </c>
      <c r="F163" s="5" t="s">
        <v>306</v>
      </c>
      <c r="G163" s="203">
        <v>50000</v>
      </c>
      <c r="H163" s="203"/>
      <c r="I163" s="203"/>
      <c r="J163" s="203">
        <v>50000</v>
      </c>
      <c r="K163" s="203"/>
      <c r="L163" s="203"/>
      <c r="M163" s="203">
        <v>50000</v>
      </c>
      <c r="N163" s="203"/>
      <c r="O163" s="203"/>
      <c r="P163" s="191"/>
    </row>
    <row r="164" spans="1:16" ht="15" customHeight="1" x14ac:dyDescent="0.25">
      <c r="A164" s="1" t="s">
        <v>315</v>
      </c>
      <c r="B164" s="9" t="s">
        <v>437</v>
      </c>
      <c r="C164" s="9" t="s">
        <v>48</v>
      </c>
      <c r="D164" s="115">
        <v>344</v>
      </c>
      <c r="E164" s="8" t="s">
        <v>185</v>
      </c>
      <c r="F164" s="5" t="s">
        <v>306</v>
      </c>
      <c r="G164" s="203">
        <v>250000</v>
      </c>
      <c r="H164" s="203"/>
      <c r="I164" s="203"/>
      <c r="J164" s="203">
        <v>250000</v>
      </c>
      <c r="K164" s="203"/>
      <c r="L164" s="203"/>
      <c r="M164" s="203">
        <v>250000</v>
      </c>
      <c r="N164" s="203"/>
      <c r="O164" s="203"/>
      <c r="P164" s="191"/>
    </row>
    <row r="165" spans="1:16" ht="15" customHeight="1" x14ac:dyDescent="0.25">
      <c r="A165" s="1" t="s">
        <v>315</v>
      </c>
      <c r="B165" s="9" t="s">
        <v>437</v>
      </c>
      <c r="C165" s="9" t="s">
        <v>48</v>
      </c>
      <c r="D165" s="115">
        <v>344</v>
      </c>
      <c r="E165" s="8" t="s">
        <v>182</v>
      </c>
      <c r="F165" s="5" t="s">
        <v>307</v>
      </c>
      <c r="G165" s="203">
        <v>14600</v>
      </c>
      <c r="H165" s="203"/>
      <c r="I165" s="203"/>
      <c r="J165" s="203">
        <v>14600</v>
      </c>
      <c r="K165" s="203"/>
      <c r="L165" s="203"/>
      <c r="M165" s="203">
        <v>14600</v>
      </c>
      <c r="N165" s="203"/>
      <c r="O165" s="203"/>
      <c r="P165" s="191"/>
    </row>
    <row r="166" spans="1:16" ht="15" customHeight="1" x14ac:dyDescent="0.25">
      <c r="A166" s="1" t="s">
        <v>315</v>
      </c>
      <c r="B166" s="9" t="s">
        <v>437</v>
      </c>
      <c r="C166" s="9" t="s">
        <v>48</v>
      </c>
      <c r="D166" s="115">
        <v>344</v>
      </c>
      <c r="E166" s="8" t="s">
        <v>182</v>
      </c>
      <c r="F166" s="5" t="s">
        <v>308</v>
      </c>
      <c r="G166" s="203">
        <v>150000</v>
      </c>
      <c r="H166" s="203"/>
      <c r="I166" s="203"/>
      <c r="J166" s="203">
        <v>150000</v>
      </c>
      <c r="K166" s="203"/>
      <c r="L166" s="203"/>
      <c r="M166" s="203">
        <v>150000</v>
      </c>
      <c r="N166" s="203"/>
      <c r="O166" s="203"/>
      <c r="P166" s="191"/>
    </row>
    <row r="167" spans="1:16" ht="15" customHeight="1" x14ac:dyDescent="0.25">
      <c r="A167" s="1" t="s">
        <v>315</v>
      </c>
      <c r="B167" s="9" t="s">
        <v>437</v>
      </c>
      <c r="C167" s="9" t="s">
        <v>48</v>
      </c>
      <c r="D167" s="115">
        <v>345</v>
      </c>
      <c r="E167" s="8" t="s">
        <v>178</v>
      </c>
      <c r="F167" s="5" t="s">
        <v>309</v>
      </c>
      <c r="G167" s="204">
        <v>30000</v>
      </c>
      <c r="H167" s="205"/>
      <c r="I167" s="206"/>
      <c r="J167" s="204">
        <v>30000</v>
      </c>
      <c r="K167" s="205"/>
      <c r="L167" s="206"/>
      <c r="M167" s="204">
        <v>30000</v>
      </c>
      <c r="N167" s="205"/>
      <c r="O167" s="206"/>
      <c r="P167" s="191"/>
    </row>
    <row r="168" spans="1:16" ht="15" customHeight="1" x14ac:dyDescent="0.25">
      <c r="A168" s="1" t="s">
        <v>315</v>
      </c>
      <c r="B168" s="9" t="s">
        <v>437</v>
      </c>
      <c r="C168" s="9" t="s">
        <v>48</v>
      </c>
      <c r="D168" s="115">
        <v>346</v>
      </c>
      <c r="E168" s="8" t="s">
        <v>178</v>
      </c>
      <c r="F168" s="5" t="s">
        <v>310</v>
      </c>
      <c r="G168" s="204">
        <v>68700</v>
      </c>
      <c r="H168" s="205"/>
      <c r="I168" s="206"/>
      <c r="J168" s="204">
        <v>68700</v>
      </c>
      <c r="K168" s="205"/>
      <c r="L168" s="206"/>
      <c r="M168" s="204">
        <v>68700</v>
      </c>
      <c r="N168" s="205"/>
      <c r="O168" s="206"/>
      <c r="P168" s="191"/>
    </row>
    <row r="169" spans="1:16" ht="15" customHeight="1" x14ac:dyDescent="0.25">
      <c r="A169" s="1" t="s">
        <v>315</v>
      </c>
      <c r="B169" s="9" t="s">
        <v>437</v>
      </c>
      <c r="C169" s="9" t="s">
        <v>48</v>
      </c>
      <c r="D169" s="115">
        <v>346</v>
      </c>
      <c r="E169" s="8" t="s">
        <v>177</v>
      </c>
      <c r="F169" s="5" t="s">
        <v>311</v>
      </c>
      <c r="G169" s="203">
        <v>149550</v>
      </c>
      <c r="H169" s="203"/>
      <c r="I169" s="203"/>
      <c r="J169" s="203">
        <v>149550</v>
      </c>
      <c r="K169" s="203"/>
      <c r="L169" s="203"/>
      <c r="M169" s="203">
        <v>149550</v>
      </c>
      <c r="N169" s="203"/>
      <c r="O169" s="203"/>
      <c r="P169" s="191"/>
    </row>
    <row r="170" spans="1:16" ht="15" customHeight="1" x14ac:dyDescent="0.25">
      <c r="A170" s="1" t="s">
        <v>315</v>
      </c>
      <c r="B170" s="9" t="s">
        <v>437</v>
      </c>
      <c r="C170" s="9" t="s">
        <v>48</v>
      </c>
      <c r="D170" s="115">
        <v>346</v>
      </c>
      <c r="E170" s="8" t="s">
        <v>187</v>
      </c>
      <c r="F170" s="5" t="s">
        <v>311</v>
      </c>
      <c r="G170" s="203">
        <v>20666.669999999998</v>
      </c>
      <c r="H170" s="203"/>
      <c r="I170" s="203"/>
      <c r="J170" s="203">
        <v>0</v>
      </c>
      <c r="K170" s="203"/>
      <c r="L170" s="203"/>
      <c r="M170" s="203">
        <v>0</v>
      </c>
      <c r="N170" s="203"/>
      <c r="O170" s="203"/>
      <c r="P170" s="191"/>
    </row>
    <row r="171" spans="1:16" ht="14.25" customHeight="1" x14ac:dyDescent="0.25">
      <c r="A171" s="1" t="s">
        <v>315</v>
      </c>
      <c r="B171" s="9" t="s">
        <v>437</v>
      </c>
      <c r="C171" s="9" t="s">
        <v>48</v>
      </c>
      <c r="D171" s="115">
        <v>346</v>
      </c>
      <c r="E171" s="8" t="s">
        <v>185</v>
      </c>
      <c r="F171" s="5" t="s">
        <v>310</v>
      </c>
      <c r="G171" s="203">
        <v>700000</v>
      </c>
      <c r="H171" s="203"/>
      <c r="I171" s="203"/>
      <c r="J171" s="203">
        <v>700000</v>
      </c>
      <c r="K171" s="203"/>
      <c r="L171" s="203"/>
      <c r="M171" s="203">
        <v>700000</v>
      </c>
      <c r="N171" s="203"/>
      <c r="O171" s="203"/>
      <c r="P171" s="191"/>
    </row>
    <row r="172" spans="1:16" ht="15" customHeight="1" x14ac:dyDescent="0.25">
      <c r="A172" s="1" t="s">
        <v>315</v>
      </c>
      <c r="B172" s="9" t="s">
        <v>437</v>
      </c>
      <c r="C172" s="9" t="s">
        <v>48</v>
      </c>
      <c r="D172" s="115">
        <v>346</v>
      </c>
      <c r="E172" s="8" t="s">
        <v>186</v>
      </c>
      <c r="F172" s="5" t="s">
        <v>311</v>
      </c>
      <c r="G172" s="204">
        <f>748400-604820+156780</f>
        <v>300360</v>
      </c>
      <c r="H172" s="205"/>
      <c r="I172" s="206"/>
      <c r="J172" s="204">
        <v>748400</v>
      </c>
      <c r="K172" s="205"/>
      <c r="L172" s="206"/>
      <c r="M172" s="204">
        <v>748400</v>
      </c>
      <c r="N172" s="205"/>
      <c r="O172" s="206"/>
      <c r="P172" s="191"/>
    </row>
    <row r="173" spans="1:16" ht="15" customHeight="1" x14ac:dyDescent="0.25">
      <c r="A173" s="1" t="s">
        <v>315</v>
      </c>
      <c r="B173" s="9" t="s">
        <v>437</v>
      </c>
      <c r="C173" s="9" t="s">
        <v>48</v>
      </c>
      <c r="D173" s="115">
        <v>346</v>
      </c>
      <c r="E173" s="8" t="s">
        <v>318</v>
      </c>
      <c r="F173" s="5" t="s">
        <v>310</v>
      </c>
      <c r="G173" s="204">
        <f>15000+68073.2</f>
        <v>83073.2</v>
      </c>
      <c r="H173" s="205"/>
      <c r="I173" s="206"/>
      <c r="J173" s="204">
        <v>15000</v>
      </c>
      <c r="K173" s="205"/>
      <c r="L173" s="206"/>
      <c r="M173" s="204">
        <v>15000</v>
      </c>
      <c r="N173" s="205"/>
      <c r="O173" s="206"/>
      <c r="P173" s="191"/>
    </row>
    <row r="174" spans="1:16" ht="15" customHeight="1" x14ac:dyDescent="0.25">
      <c r="A174" s="1" t="s">
        <v>315</v>
      </c>
      <c r="B174" s="9" t="s">
        <v>437</v>
      </c>
      <c r="C174" s="9" t="s">
        <v>48</v>
      </c>
      <c r="D174" s="115">
        <v>346</v>
      </c>
      <c r="E174" s="8" t="s">
        <v>450</v>
      </c>
      <c r="F174" s="11" t="s">
        <v>41</v>
      </c>
      <c r="G174" s="204">
        <v>247896.94</v>
      </c>
      <c r="H174" s="205"/>
      <c r="I174" s="206"/>
      <c r="J174" s="204">
        <v>0</v>
      </c>
      <c r="K174" s="205"/>
      <c r="L174" s="206"/>
      <c r="M174" s="204">
        <v>0</v>
      </c>
      <c r="N174" s="205"/>
      <c r="O174" s="206"/>
      <c r="P174" s="191"/>
    </row>
    <row r="175" spans="1:16" ht="15" customHeight="1" x14ac:dyDescent="0.25">
      <c r="A175" s="1" t="s">
        <v>315</v>
      </c>
      <c r="B175" s="9" t="s">
        <v>437</v>
      </c>
      <c r="C175" s="9" t="s">
        <v>48</v>
      </c>
      <c r="D175" s="115">
        <v>346</v>
      </c>
      <c r="E175" s="8" t="s">
        <v>536</v>
      </c>
      <c r="F175" s="11" t="s">
        <v>41</v>
      </c>
      <c r="G175" s="204">
        <v>164150</v>
      </c>
      <c r="H175" s="205"/>
      <c r="I175" s="206"/>
      <c r="J175" s="204">
        <v>0</v>
      </c>
      <c r="K175" s="205"/>
      <c r="L175" s="206"/>
      <c r="M175" s="204">
        <v>0</v>
      </c>
      <c r="N175" s="205"/>
      <c r="O175" s="206"/>
      <c r="P175" s="191"/>
    </row>
    <row r="176" spans="1:16" ht="15" customHeight="1" x14ac:dyDescent="0.25">
      <c r="A176" s="1" t="s">
        <v>315</v>
      </c>
      <c r="B176" s="9" t="s">
        <v>437</v>
      </c>
      <c r="C176" s="9" t="s">
        <v>48</v>
      </c>
      <c r="D176" s="115">
        <v>346</v>
      </c>
      <c r="E176" s="8" t="s">
        <v>182</v>
      </c>
      <c r="F176" s="5" t="s">
        <v>312</v>
      </c>
      <c r="G176" s="203">
        <v>30951.25</v>
      </c>
      <c r="H176" s="203"/>
      <c r="I176" s="203"/>
      <c r="J176" s="203">
        <v>20000</v>
      </c>
      <c r="K176" s="203"/>
      <c r="L176" s="203"/>
      <c r="M176" s="203">
        <v>20000</v>
      </c>
      <c r="N176" s="203"/>
      <c r="O176" s="203"/>
      <c r="P176" s="191"/>
    </row>
    <row r="177" spans="1:16" ht="15" customHeight="1" x14ac:dyDescent="0.25">
      <c r="A177" s="1" t="s">
        <v>315</v>
      </c>
      <c r="B177" s="9" t="s">
        <v>437</v>
      </c>
      <c r="C177" s="9" t="s">
        <v>48</v>
      </c>
      <c r="D177" s="115">
        <v>346</v>
      </c>
      <c r="E177" s="8" t="s">
        <v>182</v>
      </c>
      <c r="F177" s="5" t="s">
        <v>313</v>
      </c>
      <c r="G177" s="204">
        <f>222227.86-5000</f>
        <v>217227.86</v>
      </c>
      <c r="H177" s="205"/>
      <c r="I177" s="206"/>
      <c r="J177" s="204">
        <v>200000</v>
      </c>
      <c r="K177" s="205"/>
      <c r="L177" s="206"/>
      <c r="M177" s="204">
        <v>200000</v>
      </c>
      <c r="N177" s="205"/>
      <c r="O177" s="206"/>
      <c r="P177" s="191"/>
    </row>
    <row r="178" spans="1:16" ht="15" customHeight="1" x14ac:dyDescent="0.25">
      <c r="A178" s="1" t="s">
        <v>315</v>
      </c>
      <c r="B178" s="9" t="s">
        <v>437</v>
      </c>
      <c r="C178" s="9" t="s">
        <v>48</v>
      </c>
      <c r="D178" s="115">
        <v>346</v>
      </c>
      <c r="E178" s="8" t="s">
        <v>182</v>
      </c>
      <c r="F178" s="5" t="s">
        <v>541</v>
      </c>
      <c r="G178" s="204">
        <v>60000</v>
      </c>
      <c r="H178" s="205"/>
      <c r="I178" s="206"/>
      <c r="J178" s="204">
        <v>0</v>
      </c>
      <c r="K178" s="205"/>
      <c r="L178" s="206"/>
      <c r="M178" s="204">
        <v>0</v>
      </c>
      <c r="N178" s="205"/>
      <c r="O178" s="206"/>
      <c r="P178" s="191"/>
    </row>
    <row r="179" spans="1:16" ht="12.75" customHeight="1" x14ac:dyDescent="0.25">
      <c r="A179" s="1" t="s">
        <v>315</v>
      </c>
      <c r="B179" s="9" t="s">
        <v>437</v>
      </c>
      <c r="C179" s="9" t="s">
        <v>48</v>
      </c>
      <c r="D179" s="115">
        <v>349</v>
      </c>
      <c r="E179" s="8" t="s">
        <v>185</v>
      </c>
      <c r="F179" s="5" t="s">
        <v>314</v>
      </c>
      <c r="G179" s="203">
        <v>50000</v>
      </c>
      <c r="H179" s="203"/>
      <c r="I179" s="203"/>
      <c r="J179" s="203">
        <v>50000</v>
      </c>
      <c r="K179" s="203"/>
      <c r="L179" s="203"/>
      <c r="M179" s="203">
        <v>50000</v>
      </c>
      <c r="N179" s="203"/>
      <c r="O179" s="203"/>
      <c r="P179" s="191"/>
    </row>
    <row r="180" spans="1:16" ht="13.5" customHeight="1" x14ac:dyDescent="0.25">
      <c r="A180" s="121" t="s">
        <v>473</v>
      </c>
      <c r="B180" s="9" t="s">
        <v>388</v>
      </c>
      <c r="C180" s="9" t="s">
        <v>389</v>
      </c>
      <c r="D180" s="115"/>
      <c r="E180" s="8"/>
      <c r="F180" s="5"/>
      <c r="G180" s="207">
        <f>G183+G184+G181+G182</f>
        <v>8009380.3999999994</v>
      </c>
      <c r="H180" s="207"/>
      <c r="I180" s="207"/>
      <c r="J180" s="207">
        <f>J183+J184+J181+J182</f>
        <v>8119570</v>
      </c>
      <c r="K180" s="207"/>
      <c r="L180" s="207"/>
      <c r="M180" s="207">
        <f>M183+M184+M181+M182</f>
        <v>8119570</v>
      </c>
      <c r="N180" s="207"/>
      <c r="O180" s="207"/>
      <c r="P180" s="191"/>
    </row>
    <row r="181" spans="1:16" ht="13.5" customHeight="1" x14ac:dyDescent="0.25">
      <c r="A181" s="1" t="s">
        <v>470</v>
      </c>
      <c r="B181" s="9" t="s">
        <v>388</v>
      </c>
      <c r="C181" s="9" t="s">
        <v>389</v>
      </c>
      <c r="D181" s="115">
        <v>223</v>
      </c>
      <c r="E181" s="8" t="s">
        <v>178</v>
      </c>
      <c r="F181" s="5" t="s">
        <v>288</v>
      </c>
      <c r="G181" s="203">
        <v>1090525</v>
      </c>
      <c r="H181" s="203"/>
      <c r="I181" s="203"/>
      <c r="J181" s="203">
        <v>1090525</v>
      </c>
      <c r="K181" s="203"/>
      <c r="L181" s="203"/>
      <c r="M181" s="203">
        <v>1090525</v>
      </c>
      <c r="N181" s="203"/>
      <c r="O181" s="203"/>
      <c r="P181" s="191"/>
    </row>
    <row r="182" spans="1:16" ht="13.5" customHeight="1" x14ac:dyDescent="0.25">
      <c r="A182" s="1" t="s">
        <v>470</v>
      </c>
      <c r="B182" s="9" t="s">
        <v>388</v>
      </c>
      <c r="C182" s="9" t="s">
        <v>389</v>
      </c>
      <c r="D182" s="115">
        <v>223</v>
      </c>
      <c r="E182" s="8" t="s">
        <v>185</v>
      </c>
      <c r="F182" s="5" t="s">
        <v>288</v>
      </c>
      <c r="G182" s="203">
        <f>6979045-231039.28</f>
        <v>6748005.7199999997</v>
      </c>
      <c r="H182" s="203"/>
      <c r="I182" s="203"/>
      <c r="J182" s="203">
        <v>6979045</v>
      </c>
      <c r="K182" s="203"/>
      <c r="L182" s="203"/>
      <c r="M182" s="203">
        <v>6979045</v>
      </c>
      <c r="N182" s="203"/>
      <c r="O182" s="203"/>
      <c r="P182" s="191"/>
    </row>
    <row r="183" spans="1:16" ht="13.5" customHeight="1" x14ac:dyDescent="0.25">
      <c r="A183" s="1" t="s">
        <v>470</v>
      </c>
      <c r="B183" s="9" t="s">
        <v>388</v>
      </c>
      <c r="C183" s="9" t="s">
        <v>389</v>
      </c>
      <c r="D183" s="115">
        <v>223</v>
      </c>
      <c r="E183" s="8" t="s">
        <v>182</v>
      </c>
      <c r="F183" s="5" t="s">
        <v>289</v>
      </c>
      <c r="G183" s="203">
        <v>50000</v>
      </c>
      <c r="H183" s="203"/>
      <c r="I183" s="203"/>
      <c r="J183" s="203">
        <v>50000</v>
      </c>
      <c r="K183" s="203"/>
      <c r="L183" s="203"/>
      <c r="M183" s="203">
        <v>50000</v>
      </c>
      <c r="N183" s="203"/>
      <c r="O183" s="203"/>
      <c r="P183" s="191"/>
    </row>
    <row r="184" spans="1:16" ht="13.5" customHeight="1" x14ac:dyDescent="0.25">
      <c r="A184" s="1" t="s">
        <v>470</v>
      </c>
      <c r="B184" s="9" t="s">
        <v>388</v>
      </c>
      <c r="C184" s="9" t="s">
        <v>389</v>
      </c>
      <c r="D184" s="115">
        <v>223</v>
      </c>
      <c r="E184" s="8" t="s">
        <v>182</v>
      </c>
      <c r="F184" s="5" t="s">
        <v>291</v>
      </c>
      <c r="G184" s="203">
        <v>120849.68</v>
      </c>
      <c r="H184" s="203"/>
      <c r="I184" s="203"/>
      <c r="J184" s="203">
        <v>0</v>
      </c>
      <c r="K184" s="203"/>
      <c r="L184" s="203"/>
      <c r="M184" s="203">
        <v>0</v>
      </c>
      <c r="N184" s="203"/>
      <c r="O184" s="203"/>
      <c r="P184" s="191"/>
    </row>
    <row r="185" spans="1:16" ht="15.75" x14ac:dyDescent="0.25">
      <c r="A185" s="77" t="s">
        <v>11</v>
      </c>
      <c r="B185" s="78" t="s">
        <v>34</v>
      </c>
      <c r="C185" s="65" t="s">
        <v>41</v>
      </c>
      <c r="D185" s="65"/>
      <c r="E185" s="8"/>
      <c r="F185" s="5"/>
      <c r="G185" s="219"/>
      <c r="H185" s="219"/>
      <c r="I185" s="219"/>
      <c r="J185" s="209"/>
      <c r="K185" s="209"/>
      <c r="L185" s="209"/>
      <c r="M185" s="209"/>
      <c r="N185" s="209"/>
      <c r="O185" s="209"/>
      <c r="P185" s="79"/>
    </row>
    <row r="186" spans="1:16" ht="24.75" customHeight="1" x14ac:dyDescent="0.25">
      <c r="A186" s="123" t="s">
        <v>13</v>
      </c>
      <c r="B186" s="81" t="s">
        <v>35</v>
      </c>
      <c r="C186" s="10" t="s">
        <v>41</v>
      </c>
      <c r="D186" s="10"/>
      <c r="E186" s="8"/>
      <c r="F186" s="5"/>
      <c r="G186" s="210"/>
      <c r="H186" s="219"/>
      <c r="I186" s="219"/>
      <c r="J186" s="203"/>
      <c r="K186" s="219"/>
      <c r="L186" s="219"/>
      <c r="M186" s="203"/>
      <c r="N186" s="219"/>
      <c r="O186" s="219"/>
      <c r="P186" s="79"/>
    </row>
    <row r="187" spans="1:16" ht="15" customHeight="1" x14ac:dyDescent="0.25">
      <c r="A187" s="123" t="s">
        <v>14</v>
      </c>
      <c r="B187" s="81" t="s">
        <v>36</v>
      </c>
      <c r="C187" s="10" t="s">
        <v>41</v>
      </c>
      <c r="D187" s="10"/>
      <c r="E187" s="8"/>
      <c r="F187" s="5"/>
      <c r="G187" s="257"/>
      <c r="H187" s="257"/>
      <c r="I187" s="257"/>
      <c r="J187" s="257"/>
      <c r="K187" s="257"/>
      <c r="L187" s="257"/>
      <c r="M187" s="257"/>
      <c r="N187" s="257"/>
      <c r="O187" s="257"/>
      <c r="P187" s="79"/>
    </row>
    <row r="188" spans="1:16" ht="15" customHeight="1" x14ac:dyDescent="0.25">
      <c r="A188" s="123" t="s">
        <v>12</v>
      </c>
      <c r="B188" s="81" t="s">
        <v>37</v>
      </c>
      <c r="C188" s="10"/>
      <c r="D188" s="10"/>
      <c r="E188" s="8"/>
      <c r="F188" s="5"/>
      <c r="G188" s="257"/>
      <c r="H188" s="257"/>
      <c r="I188" s="257"/>
      <c r="J188" s="257"/>
      <c r="K188" s="257"/>
      <c r="L188" s="257"/>
      <c r="M188" s="257"/>
      <c r="N188" s="257"/>
      <c r="O188" s="257"/>
      <c r="P188" s="79"/>
    </row>
    <row r="189" spans="1:16" x14ac:dyDescent="0.25">
      <c r="A189" s="77" t="s">
        <v>15</v>
      </c>
      <c r="B189" s="78" t="s">
        <v>38</v>
      </c>
      <c r="C189" s="65"/>
      <c r="D189" s="65"/>
      <c r="E189" s="8"/>
      <c r="F189" s="5"/>
      <c r="G189" s="257"/>
      <c r="H189" s="257"/>
      <c r="I189" s="257"/>
      <c r="J189" s="257"/>
      <c r="K189" s="257"/>
      <c r="L189" s="257"/>
      <c r="M189" s="257"/>
      <c r="N189" s="257"/>
      <c r="O189" s="257"/>
      <c r="P189" s="79"/>
    </row>
    <row r="190" spans="1:16" ht="15" customHeight="1" x14ac:dyDescent="0.25">
      <c r="A190" s="123" t="s">
        <v>8</v>
      </c>
      <c r="B190" s="81" t="s">
        <v>39</v>
      </c>
      <c r="C190" s="10"/>
      <c r="D190" s="10"/>
      <c r="E190" s="8"/>
      <c r="F190" s="5"/>
      <c r="G190" s="257"/>
      <c r="H190" s="257"/>
      <c r="I190" s="257"/>
      <c r="J190" s="257"/>
      <c r="K190" s="257"/>
      <c r="L190" s="257"/>
      <c r="M190" s="257"/>
      <c r="N190" s="257"/>
      <c r="O190" s="257"/>
      <c r="P190" s="79"/>
    </row>
    <row r="191" spans="1:16" ht="15.75" thickBot="1" x14ac:dyDescent="0.3">
      <c r="A191" s="80"/>
      <c r="B191" s="82"/>
      <c r="C191" s="83"/>
      <c r="D191" s="83"/>
      <c r="E191" s="84"/>
      <c r="F191" s="85"/>
      <c r="G191" s="258"/>
      <c r="H191" s="258"/>
      <c r="I191" s="258"/>
      <c r="J191" s="258"/>
      <c r="K191" s="258"/>
      <c r="L191" s="258"/>
      <c r="M191" s="258"/>
      <c r="N191" s="258"/>
      <c r="O191" s="258"/>
      <c r="P191" s="86"/>
    </row>
    <row r="193" spans="7:15" x14ac:dyDescent="0.25">
      <c r="G193" s="256">
        <f>G25+G38-G72</f>
        <v>0</v>
      </c>
      <c r="H193" s="226"/>
      <c r="I193" s="226"/>
      <c r="J193" s="256">
        <f>J38-J72</f>
        <v>0</v>
      </c>
      <c r="K193" s="226"/>
      <c r="L193" s="226"/>
      <c r="M193" s="256">
        <f>M38-M72</f>
        <v>0</v>
      </c>
      <c r="N193" s="226"/>
      <c r="O193" s="226"/>
    </row>
  </sheetData>
  <mergeCells count="539">
    <mergeCell ref="G70:I70"/>
    <mergeCell ref="J70:L70"/>
    <mergeCell ref="M70:O70"/>
    <mergeCell ref="G136:I136"/>
    <mergeCell ref="J136:L136"/>
    <mergeCell ref="M136:O136"/>
    <mergeCell ref="G150:I150"/>
    <mergeCell ref="J150:L150"/>
    <mergeCell ref="M150:O150"/>
    <mergeCell ref="G131:I131"/>
    <mergeCell ref="J131:L131"/>
    <mergeCell ref="M131:O131"/>
    <mergeCell ref="M135:O135"/>
    <mergeCell ref="G133:I133"/>
    <mergeCell ref="G128:I128"/>
    <mergeCell ref="G132:I132"/>
    <mergeCell ref="J128:L128"/>
    <mergeCell ref="M128:O128"/>
    <mergeCell ref="G129:I129"/>
    <mergeCell ref="J129:L129"/>
    <mergeCell ref="M129:O129"/>
    <mergeCell ref="G130:I130"/>
    <mergeCell ref="J130:L130"/>
    <mergeCell ref="M130:O130"/>
    <mergeCell ref="G69:I69"/>
    <mergeCell ref="J69:L69"/>
    <mergeCell ref="M69:O69"/>
    <mergeCell ref="G68:I68"/>
    <mergeCell ref="J68:L68"/>
    <mergeCell ref="M68:O68"/>
    <mergeCell ref="G154:I154"/>
    <mergeCell ref="J154:L154"/>
    <mergeCell ref="M154:O154"/>
    <mergeCell ref="G134:I134"/>
    <mergeCell ref="J134:L134"/>
    <mergeCell ref="G135:I135"/>
    <mergeCell ref="G137:I137"/>
    <mergeCell ref="M138:O138"/>
    <mergeCell ref="G138:I138"/>
    <mergeCell ref="G114:I114"/>
    <mergeCell ref="J114:L114"/>
    <mergeCell ref="J141:L141"/>
    <mergeCell ref="M141:O141"/>
    <mergeCell ref="J138:L138"/>
    <mergeCell ref="J137:L137"/>
    <mergeCell ref="J132:L132"/>
    <mergeCell ref="M132:O132"/>
    <mergeCell ref="J135:L135"/>
    <mergeCell ref="G174:I174"/>
    <mergeCell ref="J174:L174"/>
    <mergeCell ref="M174:O174"/>
    <mergeCell ref="G139:I139"/>
    <mergeCell ref="M144:O144"/>
    <mergeCell ref="J166:L166"/>
    <mergeCell ref="G146:I146"/>
    <mergeCell ref="J146:L146"/>
    <mergeCell ref="M146:O146"/>
    <mergeCell ref="J140:L140"/>
    <mergeCell ref="J144:L144"/>
    <mergeCell ref="J139:L139"/>
    <mergeCell ref="M139:O139"/>
    <mergeCell ref="M140:O140"/>
    <mergeCell ref="M143:O143"/>
    <mergeCell ref="J142:L142"/>
    <mergeCell ref="J143:L143"/>
    <mergeCell ref="M142:O142"/>
    <mergeCell ref="G141:I141"/>
    <mergeCell ref="G142:I142"/>
    <mergeCell ref="G143:I143"/>
    <mergeCell ref="G140:I140"/>
    <mergeCell ref="G168:I168"/>
    <mergeCell ref="J168:L168"/>
    <mergeCell ref="G67:I67"/>
    <mergeCell ref="J67:L67"/>
    <mergeCell ref="M67:O67"/>
    <mergeCell ref="G63:I63"/>
    <mergeCell ref="J63:L63"/>
    <mergeCell ref="M63:O63"/>
    <mergeCell ref="G65:I65"/>
    <mergeCell ref="J65:L65"/>
    <mergeCell ref="M65:O65"/>
    <mergeCell ref="G66:I66"/>
    <mergeCell ref="J66:L66"/>
    <mergeCell ref="M66:O66"/>
    <mergeCell ref="G64:I64"/>
    <mergeCell ref="J64:L64"/>
    <mergeCell ref="M64:O64"/>
    <mergeCell ref="M168:O168"/>
    <mergeCell ref="J163:L163"/>
    <mergeCell ref="M163:O163"/>
    <mergeCell ref="J157:L157"/>
    <mergeCell ref="M157:O157"/>
    <mergeCell ref="G158:I158"/>
    <mergeCell ref="J158:L158"/>
    <mergeCell ref="M158:O158"/>
    <mergeCell ref="G157:I157"/>
    <mergeCell ref="G163:I163"/>
    <mergeCell ref="G165:I165"/>
    <mergeCell ref="G164:I164"/>
    <mergeCell ref="G167:I167"/>
    <mergeCell ref="J167:L167"/>
    <mergeCell ref="M167:O167"/>
    <mergeCell ref="M160:O160"/>
    <mergeCell ref="J133:L133"/>
    <mergeCell ref="M133:O133"/>
    <mergeCell ref="M134:O134"/>
    <mergeCell ref="G92:I92"/>
    <mergeCell ref="J89:L89"/>
    <mergeCell ref="G86:I86"/>
    <mergeCell ref="G91:I91"/>
    <mergeCell ref="G94:I94"/>
    <mergeCell ref="J91:L91"/>
    <mergeCell ref="G93:I93"/>
    <mergeCell ref="J93:L93"/>
    <mergeCell ref="M93:O93"/>
    <mergeCell ref="G90:I90"/>
    <mergeCell ref="J90:L90"/>
    <mergeCell ref="J94:L94"/>
    <mergeCell ref="M94:O94"/>
    <mergeCell ref="M91:O91"/>
    <mergeCell ref="J92:L92"/>
    <mergeCell ref="M92:O92"/>
    <mergeCell ref="M103:O103"/>
    <mergeCell ref="J108:L108"/>
    <mergeCell ref="M108:O108"/>
    <mergeCell ref="J104:L104"/>
    <mergeCell ref="M104:O104"/>
    <mergeCell ref="G193:I193"/>
    <mergeCell ref="J193:L193"/>
    <mergeCell ref="M193:O193"/>
    <mergeCell ref="J189:L189"/>
    <mergeCell ref="M189:O189"/>
    <mergeCell ref="G187:I187"/>
    <mergeCell ref="J185:L185"/>
    <mergeCell ref="M185:O185"/>
    <mergeCell ref="J190:L190"/>
    <mergeCell ref="M190:O190"/>
    <mergeCell ref="G191:I191"/>
    <mergeCell ref="J191:L191"/>
    <mergeCell ref="M191:O191"/>
    <mergeCell ref="J187:L187"/>
    <mergeCell ref="M187:O187"/>
    <mergeCell ref="G188:I188"/>
    <mergeCell ref="J188:L188"/>
    <mergeCell ref="M188:O188"/>
    <mergeCell ref="G189:I189"/>
    <mergeCell ref="G190:I190"/>
    <mergeCell ref="G186:I186"/>
    <mergeCell ref="J186:L186"/>
    <mergeCell ref="M186:O186"/>
    <mergeCell ref="G185:I185"/>
    <mergeCell ref="G145:I145"/>
    <mergeCell ref="G172:I172"/>
    <mergeCell ref="J172:L172"/>
    <mergeCell ref="M172:O172"/>
    <mergeCell ref="G176:I176"/>
    <mergeCell ref="G179:I179"/>
    <mergeCell ref="G169:I169"/>
    <mergeCell ref="J176:L176"/>
    <mergeCell ref="G166:I166"/>
    <mergeCell ref="J145:L145"/>
    <mergeCell ref="M145:O145"/>
    <mergeCell ref="G170:I170"/>
    <mergeCell ref="J170:L170"/>
    <mergeCell ref="M170:O170"/>
    <mergeCell ref="M166:O166"/>
    <mergeCell ref="J162:L162"/>
    <mergeCell ref="M162:O162"/>
    <mergeCell ref="J164:L164"/>
    <mergeCell ref="G162:I162"/>
    <mergeCell ref="M173:O173"/>
    <mergeCell ref="J156:L156"/>
    <mergeCell ref="M156:O156"/>
    <mergeCell ref="G147:I147"/>
    <mergeCell ref="J147:L147"/>
    <mergeCell ref="M147:O147"/>
    <mergeCell ref="G148:I148"/>
    <mergeCell ref="J148:L148"/>
    <mergeCell ref="M148:O148"/>
    <mergeCell ref="G149:I149"/>
    <mergeCell ref="J149:L149"/>
    <mergeCell ref="G151:I151"/>
    <mergeCell ref="G152:I152"/>
    <mergeCell ref="J152:L152"/>
    <mergeCell ref="M152:O152"/>
    <mergeCell ref="J151:L151"/>
    <mergeCell ref="M151:O151"/>
    <mergeCell ref="G153:I153"/>
    <mergeCell ref="J153:L153"/>
    <mergeCell ref="M153:O153"/>
    <mergeCell ref="M137:O137"/>
    <mergeCell ref="G161:I161"/>
    <mergeCell ref="J161:L161"/>
    <mergeCell ref="J179:L179"/>
    <mergeCell ref="M179:O179"/>
    <mergeCell ref="G178:I178"/>
    <mergeCell ref="J178:L178"/>
    <mergeCell ref="M178:O178"/>
    <mergeCell ref="J165:L165"/>
    <mergeCell ref="M165:O165"/>
    <mergeCell ref="M161:O161"/>
    <mergeCell ref="G159:I159"/>
    <mergeCell ref="J159:L159"/>
    <mergeCell ref="M159:O159"/>
    <mergeCell ref="G160:I160"/>
    <mergeCell ref="J160:L160"/>
    <mergeCell ref="M164:O164"/>
    <mergeCell ref="J169:L169"/>
    <mergeCell ref="M169:O169"/>
    <mergeCell ref="M149:O149"/>
    <mergeCell ref="G144:I144"/>
    <mergeCell ref="G156:I156"/>
    <mergeCell ref="G184:I184"/>
    <mergeCell ref="J184:L184"/>
    <mergeCell ref="M184:O184"/>
    <mergeCell ref="G171:I171"/>
    <mergeCell ref="J171:L171"/>
    <mergeCell ref="M171:O171"/>
    <mergeCell ref="G175:I175"/>
    <mergeCell ref="J175:L175"/>
    <mergeCell ref="M175:O175"/>
    <mergeCell ref="M176:O176"/>
    <mergeCell ref="G183:I183"/>
    <mergeCell ref="J183:L183"/>
    <mergeCell ref="M183:O183"/>
    <mergeCell ref="G180:I180"/>
    <mergeCell ref="J180:L180"/>
    <mergeCell ref="M180:O180"/>
    <mergeCell ref="G182:I182"/>
    <mergeCell ref="J182:L182"/>
    <mergeCell ref="M182:O182"/>
    <mergeCell ref="G181:I181"/>
    <mergeCell ref="J181:L181"/>
    <mergeCell ref="M181:O181"/>
    <mergeCell ref="G173:I173"/>
    <mergeCell ref="J173:L173"/>
    <mergeCell ref="M61:O61"/>
    <mergeCell ref="G74:I74"/>
    <mergeCell ref="G72:I72"/>
    <mergeCell ref="G73:I73"/>
    <mergeCell ref="G61:I61"/>
    <mergeCell ref="J61:L61"/>
    <mergeCell ref="G54:I54"/>
    <mergeCell ref="J54:L54"/>
    <mergeCell ref="G103:I103"/>
    <mergeCell ref="G104:I104"/>
    <mergeCell ref="G110:I110"/>
    <mergeCell ref="G60:I60"/>
    <mergeCell ref="G71:I71"/>
    <mergeCell ref="M115:O115"/>
    <mergeCell ref="J116:L116"/>
    <mergeCell ref="G116:I116"/>
    <mergeCell ref="M116:O116"/>
    <mergeCell ref="J115:L115"/>
    <mergeCell ref="G83:I83"/>
    <mergeCell ref="G97:I97"/>
    <mergeCell ref="G99:I99"/>
    <mergeCell ref="M113:O113"/>
    <mergeCell ref="J103:L103"/>
    <mergeCell ref="M43:O43"/>
    <mergeCell ref="G43:I43"/>
    <mergeCell ref="J43:L43"/>
    <mergeCell ref="J73:L73"/>
    <mergeCell ref="G50:I50"/>
    <mergeCell ref="J50:L50"/>
    <mergeCell ref="M50:O50"/>
    <mergeCell ref="J44:L44"/>
    <mergeCell ref="M44:O44"/>
    <mergeCell ref="M73:O73"/>
    <mergeCell ref="J71:L71"/>
    <mergeCell ref="M54:O54"/>
    <mergeCell ref="G44:I44"/>
    <mergeCell ref="G59:I59"/>
    <mergeCell ref="J46:L46"/>
    <mergeCell ref="J58:L58"/>
    <mergeCell ref="G52:I52"/>
    <mergeCell ref="J52:L52"/>
    <mergeCell ref="M52:O52"/>
    <mergeCell ref="M46:O46"/>
    <mergeCell ref="G55:I55"/>
    <mergeCell ref="G56:I56"/>
    <mergeCell ref="G57:I57"/>
    <mergeCell ref="G58:I58"/>
    <mergeCell ref="M24:O24"/>
    <mergeCell ref="G25:I25"/>
    <mergeCell ref="M28:O28"/>
    <mergeCell ref="M25:O25"/>
    <mergeCell ref="M26:O26"/>
    <mergeCell ref="M40:O40"/>
    <mergeCell ref="J39:L39"/>
    <mergeCell ref="M39:O39"/>
    <mergeCell ref="J40:L40"/>
    <mergeCell ref="G39:I39"/>
    <mergeCell ref="M35:O35"/>
    <mergeCell ref="M37:O37"/>
    <mergeCell ref="M36:O36"/>
    <mergeCell ref="G38:I38"/>
    <mergeCell ref="J38:L38"/>
    <mergeCell ref="M38:O38"/>
    <mergeCell ref="G36:I36"/>
    <mergeCell ref="G27:I27"/>
    <mergeCell ref="J27:L27"/>
    <mergeCell ref="J25:L25"/>
    <mergeCell ref="J34:L34"/>
    <mergeCell ref="M27:O27"/>
    <mergeCell ref="G28:I28"/>
    <mergeCell ref="G32:I32"/>
    <mergeCell ref="A19:P19"/>
    <mergeCell ref="G33:I33"/>
    <mergeCell ref="J33:L33"/>
    <mergeCell ref="P9:P10"/>
    <mergeCell ref="L11:O11"/>
    <mergeCell ref="L12:O12"/>
    <mergeCell ref="L13:O13"/>
    <mergeCell ref="L14:O14"/>
    <mergeCell ref="A21:A23"/>
    <mergeCell ref="G21:P21"/>
    <mergeCell ref="P22:P23"/>
    <mergeCell ref="B21:B23"/>
    <mergeCell ref="L15:O15"/>
    <mergeCell ref="F21:F23"/>
    <mergeCell ref="L16:O16"/>
    <mergeCell ref="L17:O17"/>
    <mergeCell ref="A16:K16"/>
    <mergeCell ref="C21:C23"/>
    <mergeCell ref="J23:L23"/>
    <mergeCell ref="M23:O23"/>
    <mergeCell ref="E21:E23"/>
    <mergeCell ref="G23:I23"/>
    <mergeCell ref="M33:O33"/>
    <mergeCell ref="D21:D23"/>
    <mergeCell ref="J1:P1"/>
    <mergeCell ref="J2:P2"/>
    <mergeCell ref="J3:P3"/>
    <mergeCell ref="J4:P4"/>
    <mergeCell ref="J5:P5"/>
    <mergeCell ref="A13:K13"/>
    <mergeCell ref="A10:O10"/>
    <mergeCell ref="A11:K11"/>
    <mergeCell ref="A8:K8"/>
    <mergeCell ref="A9:K9"/>
    <mergeCell ref="J6:P6"/>
    <mergeCell ref="M71:O71"/>
    <mergeCell ref="M102:O102"/>
    <mergeCell ref="M59:O59"/>
    <mergeCell ref="M45:O45"/>
    <mergeCell ref="M60:O60"/>
    <mergeCell ref="J60:L60"/>
    <mergeCell ref="M83:O83"/>
    <mergeCell ref="J83:L83"/>
    <mergeCell ref="M96:O96"/>
    <mergeCell ref="J97:L97"/>
    <mergeCell ref="M97:O97"/>
    <mergeCell ref="J98:L98"/>
    <mergeCell ref="M98:O98"/>
    <mergeCell ref="M101:O101"/>
    <mergeCell ref="M88:O88"/>
    <mergeCell ref="J96:L96"/>
    <mergeCell ref="J100:L100"/>
    <mergeCell ref="J95:L95"/>
    <mergeCell ref="M95:O95"/>
    <mergeCell ref="J45:L45"/>
    <mergeCell ref="J101:L101"/>
    <mergeCell ref="J99:L99"/>
    <mergeCell ref="J102:L102"/>
    <mergeCell ref="M100:O100"/>
    <mergeCell ref="G46:I46"/>
    <mergeCell ref="M58:O58"/>
    <mergeCell ref="J56:L56"/>
    <mergeCell ref="G51:I51"/>
    <mergeCell ref="J55:L55"/>
    <mergeCell ref="G48:I48"/>
    <mergeCell ref="J48:L48"/>
    <mergeCell ref="M48:O48"/>
    <mergeCell ref="G47:I47"/>
    <mergeCell ref="J47:L47"/>
    <mergeCell ref="M47:O47"/>
    <mergeCell ref="G49:I49"/>
    <mergeCell ref="J49:L49"/>
    <mergeCell ref="M49:O49"/>
    <mergeCell ref="G53:I53"/>
    <mergeCell ref="J53:L53"/>
    <mergeCell ref="M53:O53"/>
    <mergeCell ref="M51:O51"/>
    <mergeCell ref="J51:L51"/>
    <mergeCell ref="J57:L57"/>
    <mergeCell ref="M55:O55"/>
    <mergeCell ref="M56:O56"/>
    <mergeCell ref="M57:O57"/>
    <mergeCell ref="J109:L109"/>
    <mergeCell ref="M109:O109"/>
    <mergeCell ref="J105:L105"/>
    <mergeCell ref="J107:L107"/>
    <mergeCell ref="M107:O107"/>
    <mergeCell ref="J106:L106"/>
    <mergeCell ref="M106:O106"/>
    <mergeCell ref="M105:O105"/>
    <mergeCell ref="G101:I101"/>
    <mergeCell ref="G95:I95"/>
    <mergeCell ref="M127:O127"/>
    <mergeCell ref="M120:O120"/>
    <mergeCell ref="J127:L127"/>
    <mergeCell ref="G118:I118"/>
    <mergeCell ref="J118:L118"/>
    <mergeCell ref="M118:O118"/>
    <mergeCell ref="G117:I117"/>
    <mergeCell ref="J117:L117"/>
    <mergeCell ref="M117:O117"/>
    <mergeCell ref="G124:I124"/>
    <mergeCell ref="J124:L124"/>
    <mergeCell ref="M124:O124"/>
    <mergeCell ref="G125:I125"/>
    <mergeCell ref="G126:I126"/>
    <mergeCell ref="G127:I127"/>
    <mergeCell ref="G123:I123"/>
    <mergeCell ref="G120:I120"/>
    <mergeCell ref="J119:L119"/>
    <mergeCell ref="M126:O126"/>
    <mergeCell ref="J126:L126"/>
    <mergeCell ref="G109:I109"/>
    <mergeCell ref="G107:I107"/>
    <mergeCell ref="M110:O110"/>
    <mergeCell ref="J110:L110"/>
    <mergeCell ref="J113:L113"/>
    <mergeCell ref="G111:I111"/>
    <mergeCell ref="J111:L111"/>
    <mergeCell ref="M111:O111"/>
    <mergeCell ref="G122:I122"/>
    <mergeCell ref="G121:I121"/>
    <mergeCell ref="G112:I112"/>
    <mergeCell ref="J112:L112"/>
    <mergeCell ref="M112:O112"/>
    <mergeCell ref="J122:L122"/>
    <mergeCell ref="M121:O121"/>
    <mergeCell ref="M72:O72"/>
    <mergeCell ref="J74:L74"/>
    <mergeCell ref="M74:O74"/>
    <mergeCell ref="G87:I87"/>
    <mergeCell ref="G88:I88"/>
    <mergeCell ref="J32:L32"/>
    <mergeCell ref="M32:O32"/>
    <mergeCell ref="G42:I42"/>
    <mergeCell ref="J42:L42"/>
    <mergeCell ref="M42:O42"/>
    <mergeCell ref="J35:L35"/>
    <mergeCell ref="J37:L37"/>
    <mergeCell ref="G40:I40"/>
    <mergeCell ref="J36:L36"/>
    <mergeCell ref="G37:I37"/>
    <mergeCell ref="G35:I35"/>
    <mergeCell ref="M41:O41"/>
    <mergeCell ref="G41:I41"/>
    <mergeCell ref="J41:L41"/>
    <mergeCell ref="M78:O78"/>
    <mergeCell ref="G79:I79"/>
    <mergeCell ref="J79:L79"/>
    <mergeCell ref="G76:I76"/>
    <mergeCell ref="G45:I45"/>
    <mergeCell ref="G24:I24"/>
    <mergeCell ref="G34:I34"/>
    <mergeCell ref="G26:I26"/>
    <mergeCell ref="J24:L24"/>
    <mergeCell ref="M34:O34"/>
    <mergeCell ref="J26:L26"/>
    <mergeCell ref="J28:L28"/>
    <mergeCell ref="J88:L88"/>
    <mergeCell ref="M87:O87"/>
    <mergeCell ref="M82:O82"/>
    <mergeCell ref="J82:L82"/>
    <mergeCell ref="G82:I82"/>
    <mergeCell ref="M81:O81"/>
    <mergeCell ref="J81:L81"/>
    <mergeCell ref="G81:I81"/>
    <mergeCell ref="G80:I80"/>
    <mergeCell ref="J80:L80"/>
    <mergeCell ref="J59:L59"/>
    <mergeCell ref="J87:L87"/>
    <mergeCell ref="G75:I75"/>
    <mergeCell ref="M80:O80"/>
    <mergeCell ref="G77:I77"/>
    <mergeCell ref="J77:L77"/>
    <mergeCell ref="J72:L72"/>
    <mergeCell ref="G62:I62"/>
    <mergeCell ref="J62:L62"/>
    <mergeCell ref="M62:O62"/>
    <mergeCell ref="G155:I155"/>
    <mergeCell ref="J155:L155"/>
    <mergeCell ref="M155:O155"/>
    <mergeCell ref="M90:O90"/>
    <mergeCell ref="G102:I102"/>
    <mergeCell ref="J76:L76"/>
    <mergeCell ref="G89:I89"/>
    <mergeCell ref="J75:L75"/>
    <mergeCell ref="M76:O76"/>
    <mergeCell ref="M75:O75"/>
    <mergeCell ref="M79:O79"/>
    <mergeCell ref="M85:O85"/>
    <mergeCell ref="J85:L85"/>
    <mergeCell ref="J86:L86"/>
    <mergeCell ref="M86:O86"/>
    <mergeCell ref="G84:I84"/>
    <mergeCell ref="J84:L84"/>
    <mergeCell ref="M89:O89"/>
    <mergeCell ref="M84:O84"/>
    <mergeCell ref="G85:I85"/>
    <mergeCell ref="J78:L78"/>
    <mergeCell ref="G29:I29"/>
    <mergeCell ref="J29:L29"/>
    <mergeCell ref="M29:O29"/>
    <mergeCell ref="G30:I30"/>
    <mergeCell ref="J30:L30"/>
    <mergeCell ref="M30:O30"/>
    <mergeCell ref="G31:I31"/>
    <mergeCell ref="J31:L31"/>
    <mergeCell ref="M31:O31"/>
    <mergeCell ref="G96:I96"/>
    <mergeCell ref="M77:O77"/>
    <mergeCell ref="G78:I78"/>
    <mergeCell ref="G119:I119"/>
    <mergeCell ref="G108:I108"/>
    <mergeCell ref="G100:I100"/>
    <mergeCell ref="M99:O99"/>
    <mergeCell ref="G98:I98"/>
    <mergeCell ref="G177:I177"/>
    <mergeCell ref="J177:L177"/>
    <mergeCell ref="M177:O177"/>
    <mergeCell ref="G105:I105"/>
    <mergeCell ref="M114:O114"/>
    <mergeCell ref="J123:L123"/>
    <mergeCell ref="M123:O123"/>
    <mergeCell ref="J121:L121"/>
    <mergeCell ref="M119:O119"/>
    <mergeCell ref="J120:L120"/>
    <mergeCell ref="M122:O122"/>
    <mergeCell ref="M125:O125"/>
    <mergeCell ref="J125:L125"/>
    <mergeCell ref="G115:I115"/>
    <mergeCell ref="G106:I106"/>
    <mergeCell ref="G113:I113"/>
  </mergeCells>
  <pageMargins left="0.78740157480314965" right="0.39370078740157483" top="0.78740157480314965" bottom="0.39370078740157483" header="0.31496062992125984" footer="0.31496062992125984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60"/>
  <sheetViews>
    <sheetView zoomScale="80" zoomScaleNormal="80" workbookViewId="0">
      <selection activeCell="C65" sqref="C65"/>
    </sheetView>
  </sheetViews>
  <sheetFormatPr defaultRowHeight="15" x14ac:dyDescent="0.25"/>
  <cols>
    <col min="1" max="1" width="9.140625" style="87" customWidth="1"/>
    <col min="2" max="2" width="62.85546875" style="89" customWidth="1"/>
    <col min="3" max="3" width="20" style="89" customWidth="1"/>
    <col min="4" max="4" width="16.28515625" style="89" customWidth="1"/>
    <col min="5" max="5" width="26.42578125" style="89" customWidth="1"/>
    <col min="6" max="6" width="19.140625" style="89" customWidth="1"/>
    <col min="7" max="7" width="16.28515625" style="89" customWidth="1"/>
    <col min="8" max="8" width="19.42578125" style="89" customWidth="1"/>
    <col min="9" max="9" width="17.85546875" style="89" customWidth="1"/>
    <col min="10" max="10" width="9.140625" style="89"/>
    <col min="11" max="11" width="13.5703125" style="89" bestFit="1" customWidth="1"/>
    <col min="12" max="138" width="9.140625" style="89"/>
    <col min="139" max="148" width="9.140625" style="89" customWidth="1"/>
    <col min="149" max="256" width="9.140625" style="89"/>
    <col min="257" max="257" width="9.140625" style="89" customWidth="1"/>
    <col min="258" max="258" width="62.85546875" style="89" customWidth="1"/>
    <col min="259" max="259" width="20" style="89" customWidth="1"/>
    <col min="260" max="260" width="16.28515625" style="89" customWidth="1"/>
    <col min="261" max="261" width="26.42578125" style="89" customWidth="1"/>
    <col min="262" max="262" width="19.140625" style="89" customWidth="1"/>
    <col min="263" max="265" width="16.28515625" style="89" customWidth="1"/>
    <col min="266" max="394" width="9.140625" style="89"/>
    <col min="395" max="404" width="9.140625" style="89" customWidth="1"/>
    <col min="405" max="512" width="9.140625" style="89"/>
    <col min="513" max="513" width="9.140625" style="89" customWidth="1"/>
    <col min="514" max="514" width="62.85546875" style="89" customWidth="1"/>
    <col min="515" max="515" width="20" style="89" customWidth="1"/>
    <col min="516" max="516" width="16.28515625" style="89" customWidth="1"/>
    <col min="517" max="517" width="26.42578125" style="89" customWidth="1"/>
    <col min="518" max="518" width="19.140625" style="89" customWidth="1"/>
    <col min="519" max="521" width="16.28515625" style="89" customWidth="1"/>
    <col min="522" max="650" width="9.140625" style="89"/>
    <col min="651" max="660" width="9.140625" style="89" customWidth="1"/>
    <col min="661" max="768" width="9.140625" style="89"/>
    <col min="769" max="769" width="9.140625" style="89" customWidth="1"/>
    <col min="770" max="770" width="62.85546875" style="89" customWidth="1"/>
    <col min="771" max="771" width="20" style="89" customWidth="1"/>
    <col min="772" max="772" width="16.28515625" style="89" customWidth="1"/>
    <col min="773" max="773" width="26.42578125" style="89" customWidth="1"/>
    <col min="774" max="774" width="19.140625" style="89" customWidth="1"/>
    <col min="775" max="777" width="16.28515625" style="89" customWidth="1"/>
    <col min="778" max="906" width="9.140625" style="89"/>
    <col min="907" max="916" width="9.140625" style="89" customWidth="1"/>
    <col min="917" max="1024" width="9.140625" style="89"/>
    <col min="1025" max="1025" width="9.140625" style="89" customWidth="1"/>
    <col min="1026" max="1026" width="62.85546875" style="89" customWidth="1"/>
    <col min="1027" max="1027" width="20" style="89" customWidth="1"/>
    <col min="1028" max="1028" width="16.28515625" style="89" customWidth="1"/>
    <col min="1029" max="1029" width="26.42578125" style="89" customWidth="1"/>
    <col min="1030" max="1030" width="19.140625" style="89" customWidth="1"/>
    <col min="1031" max="1033" width="16.28515625" style="89" customWidth="1"/>
    <col min="1034" max="1162" width="9.140625" style="89"/>
    <col min="1163" max="1172" width="9.140625" style="89" customWidth="1"/>
    <col min="1173" max="1280" width="9.140625" style="89"/>
    <col min="1281" max="1281" width="9.140625" style="89" customWidth="1"/>
    <col min="1282" max="1282" width="62.85546875" style="89" customWidth="1"/>
    <col min="1283" max="1283" width="20" style="89" customWidth="1"/>
    <col min="1284" max="1284" width="16.28515625" style="89" customWidth="1"/>
    <col min="1285" max="1285" width="26.42578125" style="89" customWidth="1"/>
    <col min="1286" max="1286" width="19.140625" style="89" customWidth="1"/>
    <col min="1287" max="1289" width="16.28515625" style="89" customWidth="1"/>
    <col min="1290" max="1418" width="9.140625" style="89"/>
    <col min="1419" max="1428" width="9.140625" style="89" customWidth="1"/>
    <col min="1429" max="1536" width="9.140625" style="89"/>
    <col min="1537" max="1537" width="9.140625" style="89" customWidth="1"/>
    <col min="1538" max="1538" width="62.85546875" style="89" customWidth="1"/>
    <col min="1539" max="1539" width="20" style="89" customWidth="1"/>
    <col min="1540" max="1540" width="16.28515625" style="89" customWidth="1"/>
    <col min="1541" max="1541" width="26.42578125" style="89" customWidth="1"/>
    <col min="1542" max="1542" width="19.140625" style="89" customWidth="1"/>
    <col min="1543" max="1545" width="16.28515625" style="89" customWidth="1"/>
    <col min="1546" max="1674" width="9.140625" style="89"/>
    <col min="1675" max="1684" width="9.140625" style="89" customWidth="1"/>
    <col min="1685" max="1792" width="9.140625" style="89"/>
    <col min="1793" max="1793" width="9.140625" style="89" customWidth="1"/>
    <col min="1794" max="1794" width="62.85546875" style="89" customWidth="1"/>
    <col min="1795" max="1795" width="20" style="89" customWidth="1"/>
    <col min="1796" max="1796" width="16.28515625" style="89" customWidth="1"/>
    <col min="1797" max="1797" width="26.42578125" style="89" customWidth="1"/>
    <col min="1798" max="1798" width="19.140625" style="89" customWidth="1"/>
    <col min="1799" max="1801" width="16.28515625" style="89" customWidth="1"/>
    <col min="1802" max="1930" width="9.140625" style="89"/>
    <col min="1931" max="1940" width="9.140625" style="89" customWidth="1"/>
    <col min="1941" max="2048" width="9.140625" style="89"/>
    <col min="2049" max="2049" width="9.140625" style="89" customWidth="1"/>
    <col min="2050" max="2050" width="62.85546875" style="89" customWidth="1"/>
    <col min="2051" max="2051" width="20" style="89" customWidth="1"/>
    <col min="2052" max="2052" width="16.28515625" style="89" customWidth="1"/>
    <col min="2053" max="2053" width="26.42578125" style="89" customWidth="1"/>
    <col min="2054" max="2054" width="19.140625" style="89" customWidth="1"/>
    <col min="2055" max="2057" width="16.28515625" style="89" customWidth="1"/>
    <col min="2058" max="2186" width="9.140625" style="89"/>
    <col min="2187" max="2196" width="9.140625" style="89" customWidth="1"/>
    <col min="2197" max="2304" width="9.140625" style="89"/>
    <col min="2305" max="2305" width="9.140625" style="89" customWidth="1"/>
    <col min="2306" max="2306" width="62.85546875" style="89" customWidth="1"/>
    <col min="2307" max="2307" width="20" style="89" customWidth="1"/>
    <col min="2308" max="2308" width="16.28515625" style="89" customWidth="1"/>
    <col min="2309" max="2309" width="26.42578125" style="89" customWidth="1"/>
    <col min="2310" max="2310" width="19.140625" style="89" customWidth="1"/>
    <col min="2311" max="2313" width="16.28515625" style="89" customWidth="1"/>
    <col min="2314" max="2442" width="9.140625" style="89"/>
    <col min="2443" max="2452" width="9.140625" style="89" customWidth="1"/>
    <col min="2453" max="2560" width="9.140625" style="89"/>
    <col min="2561" max="2561" width="9.140625" style="89" customWidth="1"/>
    <col min="2562" max="2562" width="62.85546875" style="89" customWidth="1"/>
    <col min="2563" max="2563" width="20" style="89" customWidth="1"/>
    <col min="2564" max="2564" width="16.28515625" style="89" customWidth="1"/>
    <col min="2565" max="2565" width="26.42578125" style="89" customWidth="1"/>
    <col min="2566" max="2566" width="19.140625" style="89" customWidth="1"/>
    <col min="2567" max="2569" width="16.28515625" style="89" customWidth="1"/>
    <col min="2570" max="2698" width="9.140625" style="89"/>
    <col min="2699" max="2708" width="9.140625" style="89" customWidth="1"/>
    <col min="2709" max="2816" width="9.140625" style="89"/>
    <col min="2817" max="2817" width="9.140625" style="89" customWidth="1"/>
    <col min="2818" max="2818" width="62.85546875" style="89" customWidth="1"/>
    <col min="2819" max="2819" width="20" style="89" customWidth="1"/>
    <col min="2820" max="2820" width="16.28515625" style="89" customWidth="1"/>
    <col min="2821" max="2821" width="26.42578125" style="89" customWidth="1"/>
    <col min="2822" max="2822" width="19.140625" style="89" customWidth="1"/>
    <col min="2823" max="2825" width="16.28515625" style="89" customWidth="1"/>
    <col min="2826" max="2954" width="9.140625" style="89"/>
    <col min="2955" max="2964" width="9.140625" style="89" customWidth="1"/>
    <col min="2965" max="3072" width="9.140625" style="89"/>
    <col min="3073" max="3073" width="9.140625" style="89" customWidth="1"/>
    <col min="3074" max="3074" width="62.85546875" style="89" customWidth="1"/>
    <col min="3075" max="3075" width="20" style="89" customWidth="1"/>
    <col min="3076" max="3076" width="16.28515625" style="89" customWidth="1"/>
    <col min="3077" max="3077" width="26.42578125" style="89" customWidth="1"/>
    <col min="3078" max="3078" width="19.140625" style="89" customWidth="1"/>
    <col min="3079" max="3081" width="16.28515625" style="89" customWidth="1"/>
    <col min="3082" max="3210" width="9.140625" style="89"/>
    <col min="3211" max="3220" width="9.140625" style="89" customWidth="1"/>
    <col min="3221" max="3328" width="9.140625" style="89"/>
    <col min="3329" max="3329" width="9.140625" style="89" customWidth="1"/>
    <col min="3330" max="3330" width="62.85546875" style="89" customWidth="1"/>
    <col min="3331" max="3331" width="20" style="89" customWidth="1"/>
    <col min="3332" max="3332" width="16.28515625" style="89" customWidth="1"/>
    <col min="3333" max="3333" width="26.42578125" style="89" customWidth="1"/>
    <col min="3334" max="3334" width="19.140625" style="89" customWidth="1"/>
    <col min="3335" max="3337" width="16.28515625" style="89" customWidth="1"/>
    <col min="3338" max="3466" width="9.140625" style="89"/>
    <col min="3467" max="3476" width="9.140625" style="89" customWidth="1"/>
    <col min="3477" max="3584" width="9.140625" style="89"/>
    <col min="3585" max="3585" width="9.140625" style="89" customWidth="1"/>
    <col min="3586" max="3586" width="62.85546875" style="89" customWidth="1"/>
    <col min="3587" max="3587" width="20" style="89" customWidth="1"/>
    <col min="3588" max="3588" width="16.28515625" style="89" customWidth="1"/>
    <col min="3589" max="3589" width="26.42578125" style="89" customWidth="1"/>
    <col min="3590" max="3590" width="19.140625" style="89" customWidth="1"/>
    <col min="3591" max="3593" width="16.28515625" style="89" customWidth="1"/>
    <col min="3594" max="3722" width="9.140625" style="89"/>
    <col min="3723" max="3732" width="9.140625" style="89" customWidth="1"/>
    <col min="3733" max="3840" width="9.140625" style="89"/>
    <col min="3841" max="3841" width="9.140625" style="89" customWidth="1"/>
    <col min="3842" max="3842" width="62.85546875" style="89" customWidth="1"/>
    <col min="3843" max="3843" width="20" style="89" customWidth="1"/>
    <col min="3844" max="3844" width="16.28515625" style="89" customWidth="1"/>
    <col min="3845" max="3845" width="26.42578125" style="89" customWidth="1"/>
    <col min="3846" max="3846" width="19.140625" style="89" customWidth="1"/>
    <col min="3847" max="3849" width="16.28515625" style="89" customWidth="1"/>
    <col min="3850" max="3978" width="9.140625" style="89"/>
    <col min="3979" max="3988" width="9.140625" style="89" customWidth="1"/>
    <col min="3989" max="4096" width="9.140625" style="89"/>
    <col min="4097" max="4097" width="9.140625" style="89" customWidth="1"/>
    <col min="4098" max="4098" width="62.85546875" style="89" customWidth="1"/>
    <col min="4099" max="4099" width="20" style="89" customWidth="1"/>
    <col min="4100" max="4100" width="16.28515625" style="89" customWidth="1"/>
    <col min="4101" max="4101" width="26.42578125" style="89" customWidth="1"/>
    <col min="4102" max="4102" width="19.140625" style="89" customWidth="1"/>
    <col min="4103" max="4105" width="16.28515625" style="89" customWidth="1"/>
    <col min="4106" max="4234" width="9.140625" style="89"/>
    <col min="4235" max="4244" width="9.140625" style="89" customWidth="1"/>
    <col min="4245" max="4352" width="9.140625" style="89"/>
    <col min="4353" max="4353" width="9.140625" style="89" customWidth="1"/>
    <col min="4354" max="4354" width="62.85546875" style="89" customWidth="1"/>
    <col min="4355" max="4355" width="20" style="89" customWidth="1"/>
    <col min="4356" max="4356" width="16.28515625" style="89" customWidth="1"/>
    <col min="4357" max="4357" width="26.42578125" style="89" customWidth="1"/>
    <col min="4358" max="4358" width="19.140625" style="89" customWidth="1"/>
    <col min="4359" max="4361" width="16.28515625" style="89" customWidth="1"/>
    <col min="4362" max="4490" width="9.140625" style="89"/>
    <col min="4491" max="4500" width="9.140625" style="89" customWidth="1"/>
    <col min="4501" max="4608" width="9.140625" style="89"/>
    <col min="4609" max="4609" width="9.140625" style="89" customWidth="1"/>
    <col min="4610" max="4610" width="62.85546875" style="89" customWidth="1"/>
    <col min="4611" max="4611" width="20" style="89" customWidth="1"/>
    <col min="4612" max="4612" width="16.28515625" style="89" customWidth="1"/>
    <col min="4613" max="4613" width="26.42578125" style="89" customWidth="1"/>
    <col min="4614" max="4614" width="19.140625" style="89" customWidth="1"/>
    <col min="4615" max="4617" width="16.28515625" style="89" customWidth="1"/>
    <col min="4618" max="4746" width="9.140625" style="89"/>
    <col min="4747" max="4756" width="9.140625" style="89" customWidth="1"/>
    <col min="4757" max="4864" width="9.140625" style="89"/>
    <col min="4865" max="4865" width="9.140625" style="89" customWidth="1"/>
    <col min="4866" max="4866" width="62.85546875" style="89" customWidth="1"/>
    <col min="4867" max="4867" width="20" style="89" customWidth="1"/>
    <col min="4868" max="4868" width="16.28515625" style="89" customWidth="1"/>
    <col min="4869" max="4869" width="26.42578125" style="89" customWidth="1"/>
    <col min="4870" max="4870" width="19.140625" style="89" customWidth="1"/>
    <col min="4871" max="4873" width="16.28515625" style="89" customWidth="1"/>
    <col min="4874" max="5002" width="9.140625" style="89"/>
    <col min="5003" max="5012" width="9.140625" style="89" customWidth="1"/>
    <col min="5013" max="5120" width="9.140625" style="89"/>
    <col min="5121" max="5121" width="9.140625" style="89" customWidth="1"/>
    <col min="5122" max="5122" width="62.85546875" style="89" customWidth="1"/>
    <col min="5123" max="5123" width="20" style="89" customWidth="1"/>
    <col min="5124" max="5124" width="16.28515625" style="89" customWidth="1"/>
    <col min="5125" max="5125" width="26.42578125" style="89" customWidth="1"/>
    <col min="5126" max="5126" width="19.140625" style="89" customWidth="1"/>
    <col min="5127" max="5129" width="16.28515625" style="89" customWidth="1"/>
    <col min="5130" max="5258" width="9.140625" style="89"/>
    <col min="5259" max="5268" width="9.140625" style="89" customWidth="1"/>
    <col min="5269" max="5376" width="9.140625" style="89"/>
    <col min="5377" max="5377" width="9.140625" style="89" customWidth="1"/>
    <col min="5378" max="5378" width="62.85546875" style="89" customWidth="1"/>
    <col min="5379" max="5379" width="20" style="89" customWidth="1"/>
    <col min="5380" max="5380" width="16.28515625" style="89" customWidth="1"/>
    <col min="5381" max="5381" width="26.42578125" style="89" customWidth="1"/>
    <col min="5382" max="5382" width="19.140625" style="89" customWidth="1"/>
    <col min="5383" max="5385" width="16.28515625" style="89" customWidth="1"/>
    <col min="5386" max="5514" width="9.140625" style="89"/>
    <col min="5515" max="5524" width="9.140625" style="89" customWidth="1"/>
    <col min="5525" max="5632" width="9.140625" style="89"/>
    <col min="5633" max="5633" width="9.140625" style="89" customWidth="1"/>
    <col min="5634" max="5634" width="62.85546875" style="89" customWidth="1"/>
    <col min="5635" max="5635" width="20" style="89" customWidth="1"/>
    <col min="5636" max="5636" width="16.28515625" style="89" customWidth="1"/>
    <col min="5637" max="5637" width="26.42578125" style="89" customWidth="1"/>
    <col min="5638" max="5638" width="19.140625" style="89" customWidth="1"/>
    <col min="5639" max="5641" width="16.28515625" style="89" customWidth="1"/>
    <col min="5642" max="5770" width="9.140625" style="89"/>
    <col min="5771" max="5780" width="9.140625" style="89" customWidth="1"/>
    <col min="5781" max="5888" width="9.140625" style="89"/>
    <col min="5889" max="5889" width="9.140625" style="89" customWidth="1"/>
    <col min="5890" max="5890" width="62.85546875" style="89" customWidth="1"/>
    <col min="5891" max="5891" width="20" style="89" customWidth="1"/>
    <col min="5892" max="5892" width="16.28515625" style="89" customWidth="1"/>
    <col min="5893" max="5893" width="26.42578125" style="89" customWidth="1"/>
    <col min="5894" max="5894" width="19.140625" style="89" customWidth="1"/>
    <col min="5895" max="5897" width="16.28515625" style="89" customWidth="1"/>
    <col min="5898" max="6026" width="9.140625" style="89"/>
    <col min="6027" max="6036" width="9.140625" style="89" customWidth="1"/>
    <col min="6037" max="6144" width="9.140625" style="89"/>
    <col min="6145" max="6145" width="9.140625" style="89" customWidth="1"/>
    <col min="6146" max="6146" width="62.85546875" style="89" customWidth="1"/>
    <col min="6147" max="6147" width="20" style="89" customWidth="1"/>
    <col min="6148" max="6148" width="16.28515625" style="89" customWidth="1"/>
    <col min="6149" max="6149" width="26.42578125" style="89" customWidth="1"/>
    <col min="6150" max="6150" width="19.140625" style="89" customWidth="1"/>
    <col min="6151" max="6153" width="16.28515625" style="89" customWidth="1"/>
    <col min="6154" max="6282" width="9.140625" style="89"/>
    <col min="6283" max="6292" width="9.140625" style="89" customWidth="1"/>
    <col min="6293" max="6400" width="9.140625" style="89"/>
    <col min="6401" max="6401" width="9.140625" style="89" customWidth="1"/>
    <col min="6402" max="6402" width="62.85546875" style="89" customWidth="1"/>
    <col min="6403" max="6403" width="20" style="89" customWidth="1"/>
    <col min="6404" max="6404" width="16.28515625" style="89" customWidth="1"/>
    <col min="6405" max="6405" width="26.42578125" style="89" customWidth="1"/>
    <col min="6406" max="6406" width="19.140625" style="89" customWidth="1"/>
    <col min="6407" max="6409" width="16.28515625" style="89" customWidth="1"/>
    <col min="6410" max="6538" width="9.140625" style="89"/>
    <col min="6539" max="6548" width="9.140625" style="89" customWidth="1"/>
    <col min="6549" max="6656" width="9.140625" style="89"/>
    <col min="6657" max="6657" width="9.140625" style="89" customWidth="1"/>
    <col min="6658" max="6658" width="62.85546875" style="89" customWidth="1"/>
    <col min="6659" max="6659" width="20" style="89" customWidth="1"/>
    <col min="6660" max="6660" width="16.28515625" style="89" customWidth="1"/>
    <col min="6661" max="6661" width="26.42578125" style="89" customWidth="1"/>
    <col min="6662" max="6662" width="19.140625" style="89" customWidth="1"/>
    <col min="6663" max="6665" width="16.28515625" style="89" customWidth="1"/>
    <col min="6666" max="6794" width="9.140625" style="89"/>
    <col min="6795" max="6804" width="9.140625" style="89" customWidth="1"/>
    <col min="6805" max="6912" width="9.140625" style="89"/>
    <col min="6913" max="6913" width="9.140625" style="89" customWidth="1"/>
    <col min="6914" max="6914" width="62.85546875" style="89" customWidth="1"/>
    <col min="6915" max="6915" width="20" style="89" customWidth="1"/>
    <col min="6916" max="6916" width="16.28515625" style="89" customWidth="1"/>
    <col min="6917" max="6917" width="26.42578125" style="89" customWidth="1"/>
    <col min="6918" max="6918" width="19.140625" style="89" customWidth="1"/>
    <col min="6919" max="6921" width="16.28515625" style="89" customWidth="1"/>
    <col min="6922" max="7050" width="9.140625" style="89"/>
    <col min="7051" max="7060" width="9.140625" style="89" customWidth="1"/>
    <col min="7061" max="7168" width="9.140625" style="89"/>
    <col min="7169" max="7169" width="9.140625" style="89" customWidth="1"/>
    <col min="7170" max="7170" width="62.85546875" style="89" customWidth="1"/>
    <col min="7171" max="7171" width="20" style="89" customWidth="1"/>
    <col min="7172" max="7172" width="16.28515625" style="89" customWidth="1"/>
    <col min="7173" max="7173" width="26.42578125" style="89" customWidth="1"/>
    <col min="7174" max="7174" width="19.140625" style="89" customWidth="1"/>
    <col min="7175" max="7177" width="16.28515625" style="89" customWidth="1"/>
    <col min="7178" max="7306" width="9.140625" style="89"/>
    <col min="7307" max="7316" width="9.140625" style="89" customWidth="1"/>
    <col min="7317" max="7424" width="9.140625" style="89"/>
    <col min="7425" max="7425" width="9.140625" style="89" customWidth="1"/>
    <col min="7426" max="7426" width="62.85546875" style="89" customWidth="1"/>
    <col min="7427" max="7427" width="20" style="89" customWidth="1"/>
    <col min="7428" max="7428" width="16.28515625" style="89" customWidth="1"/>
    <col min="7429" max="7429" width="26.42578125" style="89" customWidth="1"/>
    <col min="7430" max="7430" width="19.140625" style="89" customWidth="1"/>
    <col min="7431" max="7433" width="16.28515625" style="89" customWidth="1"/>
    <col min="7434" max="7562" width="9.140625" style="89"/>
    <col min="7563" max="7572" width="9.140625" style="89" customWidth="1"/>
    <col min="7573" max="7680" width="9.140625" style="89"/>
    <col min="7681" max="7681" width="9.140625" style="89" customWidth="1"/>
    <col min="7682" max="7682" width="62.85546875" style="89" customWidth="1"/>
    <col min="7683" max="7683" width="20" style="89" customWidth="1"/>
    <col min="7684" max="7684" width="16.28515625" style="89" customWidth="1"/>
    <col min="7685" max="7685" width="26.42578125" style="89" customWidth="1"/>
    <col min="7686" max="7686" width="19.140625" style="89" customWidth="1"/>
    <col min="7687" max="7689" width="16.28515625" style="89" customWidth="1"/>
    <col min="7690" max="7818" width="9.140625" style="89"/>
    <col min="7819" max="7828" width="9.140625" style="89" customWidth="1"/>
    <col min="7829" max="7936" width="9.140625" style="89"/>
    <col min="7937" max="7937" width="9.140625" style="89" customWidth="1"/>
    <col min="7938" max="7938" width="62.85546875" style="89" customWidth="1"/>
    <col min="7939" max="7939" width="20" style="89" customWidth="1"/>
    <col min="7940" max="7940" width="16.28515625" style="89" customWidth="1"/>
    <col min="7941" max="7941" width="26.42578125" style="89" customWidth="1"/>
    <col min="7942" max="7942" width="19.140625" style="89" customWidth="1"/>
    <col min="7943" max="7945" width="16.28515625" style="89" customWidth="1"/>
    <col min="7946" max="8074" width="9.140625" style="89"/>
    <col min="8075" max="8084" width="9.140625" style="89" customWidth="1"/>
    <col min="8085" max="8192" width="9.140625" style="89"/>
    <col min="8193" max="8193" width="9.140625" style="89" customWidth="1"/>
    <col min="8194" max="8194" width="62.85546875" style="89" customWidth="1"/>
    <col min="8195" max="8195" width="20" style="89" customWidth="1"/>
    <col min="8196" max="8196" width="16.28515625" style="89" customWidth="1"/>
    <col min="8197" max="8197" width="26.42578125" style="89" customWidth="1"/>
    <col min="8198" max="8198" width="19.140625" style="89" customWidth="1"/>
    <col min="8199" max="8201" width="16.28515625" style="89" customWidth="1"/>
    <col min="8202" max="8330" width="9.140625" style="89"/>
    <col min="8331" max="8340" width="9.140625" style="89" customWidth="1"/>
    <col min="8341" max="8448" width="9.140625" style="89"/>
    <col min="8449" max="8449" width="9.140625" style="89" customWidth="1"/>
    <col min="8450" max="8450" width="62.85546875" style="89" customWidth="1"/>
    <col min="8451" max="8451" width="20" style="89" customWidth="1"/>
    <col min="8452" max="8452" width="16.28515625" style="89" customWidth="1"/>
    <col min="8453" max="8453" width="26.42578125" style="89" customWidth="1"/>
    <col min="8454" max="8454" width="19.140625" style="89" customWidth="1"/>
    <col min="8455" max="8457" width="16.28515625" style="89" customWidth="1"/>
    <col min="8458" max="8586" width="9.140625" style="89"/>
    <col min="8587" max="8596" width="9.140625" style="89" customWidth="1"/>
    <col min="8597" max="8704" width="9.140625" style="89"/>
    <col min="8705" max="8705" width="9.140625" style="89" customWidth="1"/>
    <col min="8706" max="8706" width="62.85546875" style="89" customWidth="1"/>
    <col min="8707" max="8707" width="20" style="89" customWidth="1"/>
    <col min="8708" max="8708" width="16.28515625" style="89" customWidth="1"/>
    <col min="8709" max="8709" width="26.42578125" style="89" customWidth="1"/>
    <col min="8710" max="8710" width="19.140625" style="89" customWidth="1"/>
    <col min="8711" max="8713" width="16.28515625" style="89" customWidth="1"/>
    <col min="8714" max="8842" width="9.140625" style="89"/>
    <col min="8843" max="8852" width="9.140625" style="89" customWidth="1"/>
    <col min="8853" max="8960" width="9.140625" style="89"/>
    <col min="8961" max="8961" width="9.140625" style="89" customWidth="1"/>
    <col min="8962" max="8962" width="62.85546875" style="89" customWidth="1"/>
    <col min="8963" max="8963" width="20" style="89" customWidth="1"/>
    <col min="8964" max="8964" width="16.28515625" style="89" customWidth="1"/>
    <col min="8965" max="8965" width="26.42578125" style="89" customWidth="1"/>
    <col min="8966" max="8966" width="19.140625" style="89" customWidth="1"/>
    <col min="8967" max="8969" width="16.28515625" style="89" customWidth="1"/>
    <col min="8970" max="9098" width="9.140625" style="89"/>
    <col min="9099" max="9108" width="9.140625" style="89" customWidth="1"/>
    <col min="9109" max="9216" width="9.140625" style="89"/>
    <col min="9217" max="9217" width="9.140625" style="89" customWidth="1"/>
    <col min="9218" max="9218" width="62.85546875" style="89" customWidth="1"/>
    <col min="9219" max="9219" width="20" style="89" customWidth="1"/>
    <col min="9220" max="9220" width="16.28515625" style="89" customWidth="1"/>
    <col min="9221" max="9221" width="26.42578125" style="89" customWidth="1"/>
    <col min="9222" max="9222" width="19.140625" style="89" customWidth="1"/>
    <col min="9223" max="9225" width="16.28515625" style="89" customWidth="1"/>
    <col min="9226" max="9354" width="9.140625" style="89"/>
    <col min="9355" max="9364" width="9.140625" style="89" customWidth="1"/>
    <col min="9365" max="9472" width="9.140625" style="89"/>
    <col min="9473" max="9473" width="9.140625" style="89" customWidth="1"/>
    <col min="9474" max="9474" width="62.85546875" style="89" customWidth="1"/>
    <col min="9475" max="9475" width="20" style="89" customWidth="1"/>
    <col min="9476" max="9476" width="16.28515625" style="89" customWidth="1"/>
    <col min="9477" max="9477" width="26.42578125" style="89" customWidth="1"/>
    <col min="9478" max="9478" width="19.140625" style="89" customWidth="1"/>
    <col min="9479" max="9481" width="16.28515625" style="89" customWidth="1"/>
    <col min="9482" max="9610" width="9.140625" style="89"/>
    <col min="9611" max="9620" width="9.140625" style="89" customWidth="1"/>
    <col min="9621" max="9728" width="9.140625" style="89"/>
    <col min="9729" max="9729" width="9.140625" style="89" customWidth="1"/>
    <col min="9730" max="9730" width="62.85546875" style="89" customWidth="1"/>
    <col min="9731" max="9731" width="20" style="89" customWidth="1"/>
    <col min="9732" max="9732" width="16.28515625" style="89" customWidth="1"/>
    <col min="9733" max="9733" width="26.42578125" style="89" customWidth="1"/>
    <col min="9734" max="9734" width="19.140625" style="89" customWidth="1"/>
    <col min="9735" max="9737" width="16.28515625" style="89" customWidth="1"/>
    <col min="9738" max="9866" width="9.140625" style="89"/>
    <col min="9867" max="9876" width="9.140625" style="89" customWidth="1"/>
    <col min="9877" max="9984" width="9.140625" style="89"/>
    <col min="9985" max="9985" width="9.140625" style="89" customWidth="1"/>
    <col min="9986" max="9986" width="62.85546875" style="89" customWidth="1"/>
    <col min="9987" max="9987" width="20" style="89" customWidth="1"/>
    <col min="9988" max="9988" width="16.28515625" style="89" customWidth="1"/>
    <col min="9989" max="9989" width="26.42578125" style="89" customWidth="1"/>
    <col min="9990" max="9990" width="19.140625" style="89" customWidth="1"/>
    <col min="9991" max="9993" width="16.28515625" style="89" customWidth="1"/>
    <col min="9994" max="10122" width="9.140625" style="89"/>
    <col min="10123" max="10132" width="9.140625" style="89" customWidth="1"/>
    <col min="10133" max="10240" width="9.140625" style="89"/>
    <col min="10241" max="10241" width="9.140625" style="89" customWidth="1"/>
    <col min="10242" max="10242" width="62.85546875" style="89" customWidth="1"/>
    <col min="10243" max="10243" width="20" style="89" customWidth="1"/>
    <col min="10244" max="10244" width="16.28515625" style="89" customWidth="1"/>
    <col min="10245" max="10245" width="26.42578125" style="89" customWidth="1"/>
    <col min="10246" max="10246" width="19.140625" style="89" customWidth="1"/>
    <col min="10247" max="10249" width="16.28515625" style="89" customWidth="1"/>
    <col min="10250" max="10378" width="9.140625" style="89"/>
    <col min="10379" max="10388" width="9.140625" style="89" customWidth="1"/>
    <col min="10389" max="10496" width="9.140625" style="89"/>
    <col min="10497" max="10497" width="9.140625" style="89" customWidth="1"/>
    <col min="10498" max="10498" width="62.85546875" style="89" customWidth="1"/>
    <col min="10499" max="10499" width="20" style="89" customWidth="1"/>
    <col min="10500" max="10500" width="16.28515625" style="89" customWidth="1"/>
    <col min="10501" max="10501" width="26.42578125" style="89" customWidth="1"/>
    <col min="10502" max="10502" width="19.140625" style="89" customWidth="1"/>
    <col min="10503" max="10505" width="16.28515625" style="89" customWidth="1"/>
    <col min="10506" max="10634" width="9.140625" style="89"/>
    <col min="10635" max="10644" width="9.140625" style="89" customWidth="1"/>
    <col min="10645" max="10752" width="9.140625" style="89"/>
    <col min="10753" max="10753" width="9.140625" style="89" customWidth="1"/>
    <col min="10754" max="10754" width="62.85546875" style="89" customWidth="1"/>
    <col min="10755" max="10755" width="20" style="89" customWidth="1"/>
    <col min="10756" max="10756" width="16.28515625" style="89" customWidth="1"/>
    <col min="10757" max="10757" width="26.42578125" style="89" customWidth="1"/>
    <col min="10758" max="10758" width="19.140625" style="89" customWidth="1"/>
    <col min="10759" max="10761" width="16.28515625" style="89" customWidth="1"/>
    <col min="10762" max="10890" width="9.140625" style="89"/>
    <col min="10891" max="10900" width="9.140625" style="89" customWidth="1"/>
    <col min="10901" max="11008" width="9.140625" style="89"/>
    <col min="11009" max="11009" width="9.140625" style="89" customWidth="1"/>
    <col min="11010" max="11010" width="62.85546875" style="89" customWidth="1"/>
    <col min="11011" max="11011" width="20" style="89" customWidth="1"/>
    <col min="11012" max="11012" width="16.28515625" style="89" customWidth="1"/>
    <col min="11013" max="11013" width="26.42578125" style="89" customWidth="1"/>
    <col min="11014" max="11014" width="19.140625" style="89" customWidth="1"/>
    <col min="11015" max="11017" width="16.28515625" style="89" customWidth="1"/>
    <col min="11018" max="11146" width="9.140625" style="89"/>
    <col min="11147" max="11156" width="9.140625" style="89" customWidth="1"/>
    <col min="11157" max="11264" width="9.140625" style="89"/>
    <col min="11265" max="11265" width="9.140625" style="89" customWidth="1"/>
    <col min="11266" max="11266" width="62.85546875" style="89" customWidth="1"/>
    <col min="11267" max="11267" width="20" style="89" customWidth="1"/>
    <col min="11268" max="11268" width="16.28515625" style="89" customWidth="1"/>
    <col min="11269" max="11269" width="26.42578125" style="89" customWidth="1"/>
    <col min="11270" max="11270" width="19.140625" style="89" customWidth="1"/>
    <col min="11271" max="11273" width="16.28515625" style="89" customWidth="1"/>
    <col min="11274" max="11402" width="9.140625" style="89"/>
    <col min="11403" max="11412" width="9.140625" style="89" customWidth="1"/>
    <col min="11413" max="11520" width="9.140625" style="89"/>
    <col min="11521" max="11521" width="9.140625" style="89" customWidth="1"/>
    <col min="11522" max="11522" width="62.85546875" style="89" customWidth="1"/>
    <col min="11523" max="11523" width="20" style="89" customWidth="1"/>
    <col min="11524" max="11524" width="16.28515625" style="89" customWidth="1"/>
    <col min="11525" max="11525" width="26.42578125" style="89" customWidth="1"/>
    <col min="11526" max="11526" width="19.140625" style="89" customWidth="1"/>
    <col min="11527" max="11529" width="16.28515625" style="89" customWidth="1"/>
    <col min="11530" max="11658" width="9.140625" style="89"/>
    <col min="11659" max="11668" width="9.140625" style="89" customWidth="1"/>
    <col min="11669" max="11776" width="9.140625" style="89"/>
    <col min="11777" max="11777" width="9.140625" style="89" customWidth="1"/>
    <col min="11778" max="11778" width="62.85546875" style="89" customWidth="1"/>
    <col min="11779" max="11779" width="20" style="89" customWidth="1"/>
    <col min="11780" max="11780" width="16.28515625" style="89" customWidth="1"/>
    <col min="11781" max="11781" width="26.42578125" style="89" customWidth="1"/>
    <col min="11782" max="11782" width="19.140625" style="89" customWidth="1"/>
    <col min="11783" max="11785" width="16.28515625" style="89" customWidth="1"/>
    <col min="11786" max="11914" width="9.140625" style="89"/>
    <col min="11915" max="11924" width="9.140625" style="89" customWidth="1"/>
    <col min="11925" max="12032" width="9.140625" style="89"/>
    <col min="12033" max="12033" width="9.140625" style="89" customWidth="1"/>
    <col min="12034" max="12034" width="62.85546875" style="89" customWidth="1"/>
    <col min="12035" max="12035" width="20" style="89" customWidth="1"/>
    <col min="12036" max="12036" width="16.28515625" style="89" customWidth="1"/>
    <col min="12037" max="12037" width="26.42578125" style="89" customWidth="1"/>
    <col min="12038" max="12038" width="19.140625" style="89" customWidth="1"/>
    <col min="12039" max="12041" width="16.28515625" style="89" customWidth="1"/>
    <col min="12042" max="12170" width="9.140625" style="89"/>
    <col min="12171" max="12180" width="9.140625" style="89" customWidth="1"/>
    <col min="12181" max="12288" width="9.140625" style="89"/>
    <col min="12289" max="12289" width="9.140625" style="89" customWidth="1"/>
    <col min="12290" max="12290" width="62.85546875" style="89" customWidth="1"/>
    <col min="12291" max="12291" width="20" style="89" customWidth="1"/>
    <col min="12292" max="12292" width="16.28515625" style="89" customWidth="1"/>
    <col min="12293" max="12293" width="26.42578125" style="89" customWidth="1"/>
    <col min="12294" max="12294" width="19.140625" style="89" customWidth="1"/>
    <col min="12295" max="12297" width="16.28515625" style="89" customWidth="1"/>
    <col min="12298" max="12426" width="9.140625" style="89"/>
    <col min="12427" max="12436" width="9.140625" style="89" customWidth="1"/>
    <col min="12437" max="12544" width="9.140625" style="89"/>
    <col min="12545" max="12545" width="9.140625" style="89" customWidth="1"/>
    <col min="12546" max="12546" width="62.85546875" style="89" customWidth="1"/>
    <col min="12547" max="12547" width="20" style="89" customWidth="1"/>
    <col min="12548" max="12548" width="16.28515625" style="89" customWidth="1"/>
    <col min="12549" max="12549" width="26.42578125" style="89" customWidth="1"/>
    <col min="12550" max="12550" width="19.140625" style="89" customWidth="1"/>
    <col min="12551" max="12553" width="16.28515625" style="89" customWidth="1"/>
    <col min="12554" max="12682" width="9.140625" style="89"/>
    <col min="12683" max="12692" width="9.140625" style="89" customWidth="1"/>
    <col min="12693" max="12800" width="9.140625" style="89"/>
    <col min="12801" max="12801" width="9.140625" style="89" customWidth="1"/>
    <col min="12802" max="12802" width="62.85546875" style="89" customWidth="1"/>
    <col min="12803" max="12803" width="20" style="89" customWidth="1"/>
    <col min="12804" max="12804" width="16.28515625" style="89" customWidth="1"/>
    <col min="12805" max="12805" width="26.42578125" style="89" customWidth="1"/>
    <col min="12806" max="12806" width="19.140625" style="89" customWidth="1"/>
    <col min="12807" max="12809" width="16.28515625" style="89" customWidth="1"/>
    <col min="12810" max="12938" width="9.140625" style="89"/>
    <col min="12939" max="12948" width="9.140625" style="89" customWidth="1"/>
    <col min="12949" max="13056" width="9.140625" style="89"/>
    <col min="13057" max="13057" width="9.140625" style="89" customWidth="1"/>
    <col min="13058" max="13058" width="62.85546875" style="89" customWidth="1"/>
    <col min="13059" max="13059" width="20" style="89" customWidth="1"/>
    <col min="13060" max="13060" width="16.28515625" style="89" customWidth="1"/>
    <col min="13061" max="13061" width="26.42578125" style="89" customWidth="1"/>
    <col min="13062" max="13062" width="19.140625" style="89" customWidth="1"/>
    <col min="13063" max="13065" width="16.28515625" style="89" customWidth="1"/>
    <col min="13066" max="13194" width="9.140625" style="89"/>
    <col min="13195" max="13204" width="9.140625" style="89" customWidth="1"/>
    <col min="13205" max="13312" width="9.140625" style="89"/>
    <col min="13313" max="13313" width="9.140625" style="89" customWidth="1"/>
    <col min="13314" max="13314" width="62.85546875" style="89" customWidth="1"/>
    <col min="13315" max="13315" width="20" style="89" customWidth="1"/>
    <col min="13316" max="13316" width="16.28515625" style="89" customWidth="1"/>
    <col min="13317" max="13317" width="26.42578125" style="89" customWidth="1"/>
    <col min="13318" max="13318" width="19.140625" style="89" customWidth="1"/>
    <col min="13319" max="13321" width="16.28515625" style="89" customWidth="1"/>
    <col min="13322" max="13450" width="9.140625" style="89"/>
    <col min="13451" max="13460" width="9.140625" style="89" customWidth="1"/>
    <col min="13461" max="13568" width="9.140625" style="89"/>
    <col min="13569" max="13569" width="9.140625" style="89" customWidth="1"/>
    <col min="13570" max="13570" width="62.85546875" style="89" customWidth="1"/>
    <col min="13571" max="13571" width="20" style="89" customWidth="1"/>
    <col min="13572" max="13572" width="16.28515625" style="89" customWidth="1"/>
    <col min="13573" max="13573" width="26.42578125" style="89" customWidth="1"/>
    <col min="13574" max="13574" width="19.140625" style="89" customWidth="1"/>
    <col min="13575" max="13577" width="16.28515625" style="89" customWidth="1"/>
    <col min="13578" max="13706" width="9.140625" style="89"/>
    <col min="13707" max="13716" width="9.140625" style="89" customWidth="1"/>
    <col min="13717" max="13824" width="9.140625" style="89"/>
    <col min="13825" max="13825" width="9.140625" style="89" customWidth="1"/>
    <col min="13826" max="13826" width="62.85546875" style="89" customWidth="1"/>
    <col min="13827" max="13827" width="20" style="89" customWidth="1"/>
    <col min="13828" max="13828" width="16.28515625" style="89" customWidth="1"/>
    <col min="13829" max="13829" width="26.42578125" style="89" customWidth="1"/>
    <col min="13830" max="13830" width="19.140625" style="89" customWidth="1"/>
    <col min="13831" max="13833" width="16.28515625" style="89" customWidth="1"/>
    <col min="13834" max="13962" width="9.140625" style="89"/>
    <col min="13963" max="13972" width="9.140625" style="89" customWidth="1"/>
    <col min="13973" max="14080" width="9.140625" style="89"/>
    <col min="14081" max="14081" width="9.140625" style="89" customWidth="1"/>
    <col min="14082" max="14082" width="62.85546875" style="89" customWidth="1"/>
    <col min="14083" max="14083" width="20" style="89" customWidth="1"/>
    <col min="14084" max="14084" width="16.28515625" style="89" customWidth="1"/>
    <col min="14085" max="14085" width="26.42578125" style="89" customWidth="1"/>
    <col min="14086" max="14086" width="19.140625" style="89" customWidth="1"/>
    <col min="14087" max="14089" width="16.28515625" style="89" customWidth="1"/>
    <col min="14090" max="14218" width="9.140625" style="89"/>
    <col min="14219" max="14228" width="9.140625" style="89" customWidth="1"/>
    <col min="14229" max="14336" width="9.140625" style="89"/>
    <col min="14337" max="14337" width="9.140625" style="89" customWidth="1"/>
    <col min="14338" max="14338" width="62.85546875" style="89" customWidth="1"/>
    <col min="14339" max="14339" width="20" style="89" customWidth="1"/>
    <col min="14340" max="14340" width="16.28515625" style="89" customWidth="1"/>
    <col min="14341" max="14341" width="26.42578125" style="89" customWidth="1"/>
    <col min="14342" max="14342" width="19.140625" style="89" customWidth="1"/>
    <col min="14343" max="14345" width="16.28515625" style="89" customWidth="1"/>
    <col min="14346" max="14474" width="9.140625" style="89"/>
    <col min="14475" max="14484" width="9.140625" style="89" customWidth="1"/>
    <col min="14485" max="14592" width="9.140625" style="89"/>
    <col min="14593" max="14593" width="9.140625" style="89" customWidth="1"/>
    <col min="14594" max="14594" width="62.85546875" style="89" customWidth="1"/>
    <col min="14595" max="14595" width="20" style="89" customWidth="1"/>
    <col min="14596" max="14596" width="16.28515625" style="89" customWidth="1"/>
    <col min="14597" max="14597" width="26.42578125" style="89" customWidth="1"/>
    <col min="14598" max="14598" width="19.140625" style="89" customWidth="1"/>
    <col min="14599" max="14601" width="16.28515625" style="89" customWidth="1"/>
    <col min="14602" max="14730" width="9.140625" style="89"/>
    <col min="14731" max="14740" width="9.140625" style="89" customWidth="1"/>
    <col min="14741" max="14848" width="9.140625" style="89"/>
    <col min="14849" max="14849" width="9.140625" style="89" customWidth="1"/>
    <col min="14850" max="14850" width="62.85546875" style="89" customWidth="1"/>
    <col min="14851" max="14851" width="20" style="89" customWidth="1"/>
    <col min="14852" max="14852" width="16.28515625" style="89" customWidth="1"/>
    <col min="14853" max="14853" width="26.42578125" style="89" customWidth="1"/>
    <col min="14854" max="14854" width="19.140625" style="89" customWidth="1"/>
    <col min="14855" max="14857" width="16.28515625" style="89" customWidth="1"/>
    <col min="14858" max="14986" width="9.140625" style="89"/>
    <col min="14987" max="14996" width="9.140625" style="89" customWidth="1"/>
    <col min="14997" max="15104" width="9.140625" style="89"/>
    <col min="15105" max="15105" width="9.140625" style="89" customWidth="1"/>
    <col min="15106" max="15106" width="62.85546875" style="89" customWidth="1"/>
    <col min="15107" max="15107" width="20" style="89" customWidth="1"/>
    <col min="15108" max="15108" width="16.28515625" style="89" customWidth="1"/>
    <col min="15109" max="15109" width="26.42578125" style="89" customWidth="1"/>
    <col min="15110" max="15110" width="19.140625" style="89" customWidth="1"/>
    <col min="15111" max="15113" width="16.28515625" style="89" customWidth="1"/>
    <col min="15114" max="15242" width="9.140625" style="89"/>
    <col min="15243" max="15252" width="9.140625" style="89" customWidth="1"/>
    <col min="15253" max="15360" width="9.140625" style="89"/>
    <col min="15361" max="15361" width="9.140625" style="89" customWidth="1"/>
    <col min="15362" max="15362" width="62.85546875" style="89" customWidth="1"/>
    <col min="15363" max="15363" width="20" style="89" customWidth="1"/>
    <col min="15364" max="15364" width="16.28515625" style="89" customWidth="1"/>
    <col min="15365" max="15365" width="26.42578125" style="89" customWidth="1"/>
    <col min="15366" max="15366" width="19.140625" style="89" customWidth="1"/>
    <col min="15367" max="15369" width="16.28515625" style="89" customWidth="1"/>
    <col min="15370" max="15498" width="9.140625" style="89"/>
    <col min="15499" max="15508" width="9.140625" style="89" customWidth="1"/>
    <col min="15509" max="15616" width="9.140625" style="89"/>
    <col min="15617" max="15617" width="9.140625" style="89" customWidth="1"/>
    <col min="15618" max="15618" width="62.85546875" style="89" customWidth="1"/>
    <col min="15619" max="15619" width="20" style="89" customWidth="1"/>
    <col min="15620" max="15620" width="16.28515625" style="89" customWidth="1"/>
    <col min="15621" max="15621" width="26.42578125" style="89" customWidth="1"/>
    <col min="15622" max="15622" width="19.140625" style="89" customWidth="1"/>
    <col min="15623" max="15625" width="16.28515625" style="89" customWidth="1"/>
    <col min="15626" max="15754" width="9.140625" style="89"/>
    <col min="15755" max="15764" width="9.140625" style="89" customWidth="1"/>
    <col min="15765" max="15872" width="9.140625" style="89"/>
    <col min="15873" max="15873" width="9.140625" style="89" customWidth="1"/>
    <col min="15874" max="15874" width="62.85546875" style="89" customWidth="1"/>
    <col min="15875" max="15875" width="20" style="89" customWidth="1"/>
    <col min="15876" max="15876" width="16.28515625" style="89" customWidth="1"/>
    <col min="15877" max="15877" width="26.42578125" style="89" customWidth="1"/>
    <col min="15878" max="15878" width="19.140625" style="89" customWidth="1"/>
    <col min="15879" max="15881" width="16.28515625" style="89" customWidth="1"/>
    <col min="15882" max="16010" width="9.140625" style="89"/>
    <col min="16011" max="16020" width="9.140625" style="89" customWidth="1"/>
    <col min="16021" max="16128" width="9.140625" style="89"/>
    <col min="16129" max="16129" width="9.140625" style="89" customWidth="1"/>
    <col min="16130" max="16130" width="62.85546875" style="89" customWidth="1"/>
    <col min="16131" max="16131" width="20" style="89" customWidth="1"/>
    <col min="16132" max="16132" width="16.28515625" style="89" customWidth="1"/>
    <col min="16133" max="16133" width="26.42578125" style="89" customWidth="1"/>
    <col min="16134" max="16134" width="19.140625" style="89" customWidth="1"/>
    <col min="16135" max="16137" width="16.28515625" style="89" customWidth="1"/>
    <col min="16138" max="16266" width="9.140625" style="89"/>
    <col min="16267" max="16276" width="9.140625" style="89" customWidth="1"/>
    <col min="16277" max="16384" width="9.140625" style="89"/>
  </cols>
  <sheetData>
    <row r="1" spans="1:11" ht="18.75" x14ac:dyDescent="0.3">
      <c r="B1" s="262" t="s">
        <v>102</v>
      </c>
      <c r="C1" s="262"/>
      <c r="D1" s="262"/>
      <c r="E1" s="262"/>
      <c r="F1" s="262"/>
      <c r="G1" s="88"/>
      <c r="H1" s="88"/>
      <c r="I1" s="88"/>
    </row>
    <row r="2" spans="1:11" ht="15" customHeight="1" x14ac:dyDescent="0.25">
      <c r="B2" s="90"/>
      <c r="C2" s="90"/>
      <c r="D2" s="263"/>
      <c r="E2" s="263"/>
      <c r="F2" s="263"/>
      <c r="G2" s="90"/>
      <c r="H2" s="90"/>
      <c r="I2" s="90"/>
    </row>
    <row r="3" spans="1:11" ht="15" customHeight="1" x14ac:dyDescent="0.25">
      <c r="A3" s="267" t="s">
        <v>330</v>
      </c>
      <c r="B3" s="270" t="s">
        <v>16</v>
      </c>
      <c r="C3" s="270" t="s">
        <v>331</v>
      </c>
      <c r="D3" s="260" t="s">
        <v>332</v>
      </c>
      <c r="E3" s="274" t="s">
        <v>49</v>
      </c>
      <c r="F3" s="264" t="s">
        <v>54</v>
      </c>
      <c r="G3" s="265"/>
      <c r="H3" s="265"/>
      <c r="I3" s="266"/>
    </row>
    <row r="4" spans="1:11" ht="15" customHeight="1" x14ac:dyDescent="0.25">
      <c r="A4" s="268"/>
      <c r="B4" s="271"/>
      <c r="C4" s="271"/>
      <c r="D4" s="273"/>
      <c r="E4" s="275"/>
      <c r="F4" s="259" t="s">
        <v>382</v>
      </c>
      <c r="G4" s="259" t="s">
        <v>383</v>
      </c>
      <c r="H4" s="259" t="s">
        <v>384</v>
      </c>
      <c r="I4" s="260" t="s">
        <v>57</v>
      </c>
    </row>
    <row r="5" spans="1:11" ht="32.25" customHeight="1" x14ac:dyDescent="0.25">
      <c r="A5" s="269"/>
      <c r="B5" s="272"/>
      <c r="C5" s="272"/>
      <c r="D5" s="261"/>
      <c r="E5" s="276"/>
      <c r="F5" s="259"/>
      <c r="G5" s="259"/>
      <c r="H5" s="259"/>
      <c r="I5" s="261"/>
    </row>
    <row r="6" spans="1:11" ht="15.75" x14ac:dyDescent="0.25">
      <c r="A6" s="91" t="s">
        <v>17</v>
      </c>
      <c r="B6" s="92">
        <v>2</v>
      </c>
      <c r="C6" s="91" t="s">
        <v>40</v>
      </c>
      <c r="D6" s="91" t="s">
        <v>50</v>
      </c>
      <c r="E6" s="93" t="s">
        <v>333</v>
      </c>
      <c r="F6" s="94">
        <v>5</v>
      </c>
      <c r="G6" s="95" t="s">
        <v>62</v>
      </c>
      <c r="H6" s="95" t="s">
        <v>63</v>
      </c>
      <c r="I6" s="94">
        <v>8</v>
      </c>
    </row>
    <row r="7" spans="1:11" ht="18" customHeight="1" x14ac:dyDescent="0.25">
      <c r="A7" s="91" t="s">
        <v>17</v>
      </c>
      <c r="B7" s="96" t="s">
        <v>101</v>
      </c>
      <c r="C7" s="97">
        <v>26000</v>
      </c>
      <c r="D7" s="98" t="s">
        <v>41</v>
      </c>
      <c r="E7" s="98"/>
      <c r="F7" s="112">
        <v>81099135.019999996</v>
      </c>
      <c r="G7" s="112">
        <v>58847150</v>
      </c>
      <c r="H7" s="112">
        <v>58347150</v>
      </c>
      <c r="I7" s="99"/>
    </row>
    <row r="8" spans="1:11" ht="161.25" customHeight="1" x14ac:dyDescent="0.25">
      <c r="A8" s="91" t="s">
        <v>80</v>
      </c>
      <c r="B8" s="96" t="s">
        <v>334</v>
      </c>
      <c r="C8" s="97">
        <v>26100</v>
      </c>
      <c r="D8" s="98" t="s">
        <v>41</v>
      </c>
      <c r="E8" s="100" t="s">
        <v>335</v>
      </c>
      <c r="F8" s="101">
        <v>0</v>
      </c>
      <c r="G8" s="101">
        <v>0</v>
      </c>
      <c r="H8" s="101">
        <v>0</v>
      </c>
      <c r="I8" s="101"/>
    </row>
    <row r="9" spans="1:11" ht="74.25" customHeight="1" x14ac:dyDescent="0.25">
      <c r="A9" s="91" t="s">
        <v>81</v>
      </c>
      <c r="B9" s="102" t="s">
        <v>336</v>
      </c>
      <c r="C9" s="103">
        <v>26200</v>
      </c>
      <c r="D9" s="98" t="s">
        <v>41</v>
      </c>
      <c r="E9" s="100" t="s">
        <v>335</v>
      </c>
      <c r="F9" s="104">
        <v>0</v>
      </c>
      <c r="G9" s="104">
        <v>0</v>
      </c>
      <c r="H9" s="104">
        <v>0</v>
      </c>
      <c r="I9" s="104"/>
    </row>
    <row r="10" spans="1:11" ht="64.5" customHeight="1" x14ac:dyDescent="0.25">
      <c r="A10" s="91" t="s">
        <v>82</v>
      </c>
      <c r="B10" s="102" t="s">
        <v>337</v>
      </c>
      <c r="C10" s="103">
        <v>26300</v>
      </c>
      <c r="D10" s="98" t="s">
        <v>41</v>
      </c>
      <c r="E10" s="100" t="s">
        <v>335</v>
      </c>
      <c r="F10" s="104">
        <v>14491111.630000001</v>
      </c>
      <c r="G10" s="104">
        <v>0</v>
      </c>
      <c r="H10" s="104">
        <v>0</v>
      </c>
      <c r="I10" s="104"/>
    </row>
    <row r="11" spans="1:11" ht="45" customHeight="1" x14ac:dyDescent="0.25">
      <c r="A11" s="91" t="s">
        <v>338</v>
      </c>
      <c r="B11" s="102" t="s">
        <v>339</v>
      </c>
      <c r="C11" s="103">
        <v>26310</v>
      </c>
      <c r="D11" s="98" t="s">
        <v>41</v>
      </c>
      <c r="E11" s="100" t="s">
        <v>335</v>
      </c>
      <c r="F11" s="104">
        <v>14491111.630000001</v>
      </c>
      <c r="G11" s="104">
        <v>0</v>
      </c>
      <c r="H11" s="104">
        <v>0</v>
      </c>
      <c r="I11" s="104"/>
    </row>
    <row r="12" spans="1:11" ht="32.25" customHeight="1" x14ac:dyDescent="0.25">
      <c r="A12" s="91"/>
      <c r="B12" s="105" t="s">
        <v>340</v>
      </c>
      <c r="C12" s="103" t="s">
        <v>341</v>
      </c>
      <c r="D12" s="98"/>
      <c r="E12" s="106"/>
      <c r="F12" s="101">
        <v>0</v>
      </c>
      <c r="G12" s="101">
        <v>0</v>
      </c>
      <c r="H12" s="101">
        <v>0</v>
      </c>
      <c r="I12" s="104"/>
    </row>
    <row r="13" spans="1:11" ht="27" customHeight="1" x14ac:dyDescent="0.25">
      <c r="A13" s="91" t="s">
        <v>343</v>
      </c>
      <c r="B13" s="102" t="s">
        <v>99</v>
      </c>
      <c r="C13" s="103">
        <v>26320</v>
      </c>
      <c r="D13" s="98" t="s">
        <v>41</v>
      </c>
      <c r="E13" s="100" t="s">
        <v>335</v>
      </c>
      <c r="F13" s="104">
        <v>0</v>
      </c>
      <c r="G13" s="104">
        <v>0</v>
      </c>
      <c r="H13" s="104">
        <v>0</v>
      </c>
      <c r="I13" s="104"/>
    </row>
    <row r="14" spans="1:11" ht="75" customHeight="1" x14ac:dyDescent="0.25">
      <c r="A14" s="91" t="s">
        <v>83</v>
      </c>
      <c r="B14" s="102" t="s">
        <v>344</v>
      </c>
      <c r="C14" s="103">
        <v>26400</v>
      </c>
      <c r="D14" s="98" t="s">
        <v>41</v>
      </c>
      <c r="E14" s="100" t="s">
        <v>335</v>
      </c>
      <c r="F14" s="104">
        <f>47235828.43+1550000+210526.32-231039.28-5000+100000+1641867.78+51370+7660800+4457300+1747896.94+60000+628473.2+1500000</f>
        <v>66608023.390000001</v>
      </c>
      <c r="G14" s="104">
        <f>58347150+500000</f>
        <v>58847150</v>
      </c>
      <c r="H14" s="104">
        <v>58347150</v>
      </c>
      <c r="I14" s="104"/>
      <c r="K14" s="119"/>
    </row>
    <row r="15" spans="1:11" ht="49.5" customHeight="1" x14ac:dyDescent="0.25">
      <c r="A15" s="91" t="s">
        <v>84</v>
      </c>
      <c r="B15" s="102" t="s">
        <v>345</v>
      </c>
      <c r="C15" s="103">
        <v>26410</v>
      </c>
      <c r="D15" s="98" t="s">
        <v>41</v>
      </c>
      <c r="E15" s="100" t="s">
        <v>335</v>
      </c>
      <c r="F15" s="104">
        <f>30903637.62-231039.28+4457300+628473.2</f>
        <v>35758371.540000007</v>
      </c>
      <c r="G15" s="104">
        <v>35027220</v>
      </c>
      <c r="H15" s="104">
        <v>35027220</v>
      </c>
      <c r="I15" s="104"/>
    </row>
    <row r="16" spans="1:11" ht="46.5" customHeight="1" x14ac:dyDescent="0.25">
      <c r="A16" s="91" t="s">
        <v>85</v>
      </c>
      <c r="B16" s="102" t="s">
        <v>339</v>
      </c>
      <c r="C16" s="103">
        <v>26411</v>
      </c>
      <c r="D16" s="98" t="s">
        <v>41</v>
      </c>
      <c r="E16" s="100" t="s">
        <v>335</v>
      </c>
      <c r="F16" s="104">
        <f>30903637.62-231039.28+4457300+628473.2</f>
        <v>35758371.540000007</v>
      </c>
      <c r="G16" s="104">
        <v>35027220</v>
      </c>
      <c r="H16" s="104">
        <v>35027220</v>
      </c>
      <c r="I16" s="104"/>
      <c r="K16" s="119"/>
    </row>
    <row r="17" spans="1:11" ht="40.5" customHeight="1" x14ac:dyDescent="0.25">
      <c r="A17" s="91" t="s">
        <v>86</v>
      </c>
      <c r="B17" s="102" t="s">
        <v>99</v>
      </c>
      <c r="C17" s="103">
        <v>26412</v>
      </c>
      <c r="D17" s="98" t="s">
        <v>41</v>
      </c>
      <c r="E17" s="100" t="s">
        <v>335</v>
      </c>
      <c r="F17" s="104">
        <v>0</v>
      </c>
      <c r="G17" s="104">
        <f>ROUND((F17*1.038),0)</f>
        <v>0</v>
      </c>
      <c r="H17" s="104">
        <f>ROUND((G17*1.038),0)</f>
        <v>0</v>
      </c>
      <c r="I17" s="104"/>
    </row>
    <row r="18" spans="1:11" ht="56.25" customHeight="1" x14ac:dyDescent="0.25">
      <c r="A18" s="91" t="s">
        <v>87</v>
      </c>
      <c r="B18" s="102" t="s">
        <v>88</v>
      </c>
      <c r="C18" s="103">
        <v>26420</v>
      </c>
      <c r="D18" s="98" t="s">
        <v>41</v>
      </c>
      <c r="E18" s="100" t="s">
        <v>335</v>
      </c>
      <c r="F18" s="104">
        <f>12369250+210526.32+100000+1641867.78+51370+7660800+1747896.94+1500000</f>
        <v>25281711.040000003</v>
      </c>
      <c r="G18" s="104">
        <v>19093330</v>
      </c>
      <c r="H18" s="104">
        <v>19093330</v>
      </c>
      <c r="I18" s="104"/>
      <c r="K18" s="119"/>
    </row>
    <row r="19" spans="1:11" ht="43.5" customHeight="1" x14ac:dyDescent="0.25">
      <c r="A19" s="91" t="s">
        <v>89</v>
      </c>
      <c r="B19" s="102" t="s">
        <v>339</v>
      </c>
      <c r="C19" s="103">
        <v>26421</v>
      </c>
      <c r="D19" s="98" t="s">
        <v>41</v>
      </c>
      <c r="E19" s="100" t="s">
        <v>335</v>
      </c>
      <c r="F19" s="104">
        <f>12369250+210526.32+51370+1641867.78+100000+7660800+1747896.94+1500000</f>
        <v>25281711.040000003</v>
      </c>
      <c r="G19" s="104">
        <v>19093330</v>
      </c>
      <c r="H19" s="104">
        <v>19093330</v>
      </c>
      <c r="I19" s="104"/>
    </row>
    <row r="20" spans="1:11" ht="39.75" customHeight="1" x14ac:dyDescent="0.25">
      <c r="A20" s="91"/>
      <c r="B20" s="105" t="s">
        <v>340</v>
      </c>
      <c r="C20" s="103" t="s">
        <v>346</v>
      </c>
      <c r="D20" s="98"/>
      <c r="E20" s="106" t="s">
        <v>537</v>
      </c>
      <c r="F20" s="101">
        <v>1747896.94</v>
      </c>
      <c r="G20" s="101">
        <v>0</v>
      </c>
      <c r="H20" s="101">
        <v>0</v>
      </c>
      <c r="I20" s="104"/>
    </row>
    <row r="21" spans="1:11" ht="43.5" customHeight="1" x14ac:dyDescent="0.25">
      <c r="A21" s="91" t="s">
        <v>90</v>
      </c>
      <c r="B21" s="102" t="s">
        <v>99</v>
      </c>
      <c r="C21" s="103">
        <v>26422</v>
      </c>
      <c r="D21" s="98" t="s">
        <v>41</v>
      </c>
      <c r="E21" s="100" t="s">
        <v>335</v>
      </c>
      <c r="F21" s="104">
        <v>0</v>
      </c>
      <c r="G21" s="104">
        <f>ROUND((F21*1.038),0)</f>
        <v>0</v>
      </c>
      <c r="H21" s="104">
        <f>ROUND((G21*1.038),0)</f>
        <v>0</v>
      </c>
      <c r="I21" s="104"/>
    </row>
    <row r="22" spans="1:11" ht="35.25" customHeight="1" x14ac:dyDescent="0.25">
      <c r="A22" s="91" t="s">
        <v>91</v>
      </c>
      <c r="B22" s="102" t="s">
        <v>347</v>
      </c>
      <c r="C22" s="103">
        <v>26430</v>
      </c>
      <c r="D22" s="98" t="s">
        <v>41</v>
      </c>
      <c r="E22" s="100" t="s">
        <v>335</v>
      </c>
      <c r="F22" s="104">
        <v>0</v>
      </c>
      <c r="G22" s="104">
        <v>0</v>
      </c>
      <c r="H22" s="104">
        <v>0</v>
      </c>
      <c r="I22" s="104"/>
    </row>
    <row r="23" spans="1:11" ht="31.5" customHeight="1" x14ac:dyDescent="0.25">
      <c r="A23" s="91"/>
      <c r="B23" s="105" t="s">
        <v>340</v>
      </c>
      <c r="C23" s="103" t="s">
        <v>348</v>
      </c>
      <c r="D23" s="98"/>
      <c r="E23" s="106" t="s">
        <v>342</v>
      </c>
      <c r="F23" s="101">
        <v>0</v>
      </c>
      <c r="G23" s="101">
        <v>0</v>
      </c>
      <c r="H23" s="101">
        <v>0</v>
      </c>
      <c r="I23" s="104"/>
    </row>
    <row r="24" spans="1:11" ht="28.5" customHeight="1" x14ac:dyDescent="0.25">
      <c r="A24" s="91" t="s">
        <v>92</v>
      </c>
      <c r="B24" s="102" t="s">
        <v>93</v>
      </c>
      <c r="C24" s="103">
        <v>26440</v>
      </c>
      <c r="D24" s="98" t="s">
        <v>41</v>
      </c>
      <c r="E24" s="100" t="s">
        <v>335</v>
      </c>
      <c r="F24" s="104">
        <f>F25+F26</f>
        <v>0</v>
      </c>
      <c r="G24" s="104">
        <f>G25+G26</f>
        <v>0</v>
      </c>
      <c r="H24" s="104">
        <f>H25+H26</f>
        <v>0</v>
      </c>
      <c r="I24" s="104"/>
    </row>
    <row r="25" spans="1:11" ht="30.75" customHeight="1" x14ac:dyDescent="0.25">
      <c r="A25" s="91" t="s">
        <v>94</v>
      </c>
      <c r="B25" s="102" t="s">
        <v>339</v>
      </c>
      <c r="C25" s="103">
        <v>26441</v>
      </c>
      <c r="D25" s="98" t="s">
        <v>41</v>
      </c>
      <c r="E25" s="100" t="s">
        <v>335</v>
      </c>
      <c r="F25" s="104">
        <v>0</v>
      </c>
      <c r="G25" s="104">
        <v>0</v>
      </c>
      <c r="H25" s="104">
        <v>0</v>
      </c>
      <c r="I25" s="104"/>
    </row>
    <row r="26" spans="1:11" ht="27.75" customHeight="1" x14ac:dyDescent="0.25">
      <c r="A26" s="91" t="s">
        <v>95</v>
      </c>
      <c r="B26" s="102" t="s">
        <v>99</v>
      </c>
      <c r="C26" s="103">
        <v>26442</v>
      </c>
      <c r="D26" s="98" t="s">
        <v>41</v>
      </c>
      <c r="E26" s="100" t="s">
        <v>335</v>
      </c>
      <c r="F26" s="104">
        <v>0</v>
      </c>
      <c r="G26" s="104">
        <v>0</v>
      </c>
      <c r="H26" s="104">
        <v>0</v>
      </c>
      <c r="I26" s="104"/>
    </row>
    <row r="27" spans="1:11" ht="50.25" customHeight="1" x14ac:dyDescent="0.25">
      <c r="A27" s="91" t="s">
        <v>96</v>
      </c>
      <c r="B27" s="107" t="s">
        <v>349</v>
      </c>
      <c r="C27" s="103">
        <v>26450</v>
      </c>
      <c r="D27" s="98" t="s">
        <v>41</v>
      </c>
      <c r="E27" s="100" t="s">
        <v>335</v>
      </c>
      <c r="F27" s="104">
        <f>3770200.75+188684.06+4056+1550000-5000+60000</f>
        <v>5567940.8100000005</v>
      </c>
      <c r="G27" s="104">
        <f>4226600+500000</f>
        <v>4726600</v>
      </c>
      <c r="H27" s="104">
        <v>4226600</v>
      </c>
      <c r="I27" s="104"/>
    </row>
    <row r="28" spans="1:11" ht="27" customHeight="1" x14ac:dyDescent="0.25">
      <c r="A28" s="91" t="s">
        <v>97</v>
      </c>
      <c r="B28" s="102" t="s">
        <v>339</v>
      </c>
      <c r="C28" s="103">
        <v>26451</v>
      </c>
      <c r="D28" s="98" t="s">
        <v>41</v>
      </c>
      <c r="E28" s="100" t="s">
        <v>335</v>
      </c>
      <c r="F28" s="104">
        <f>3962940.81+1550000-5000+60000</f>
        <v>5567940.8100000005</v>
      </c>
      <c r="G28" s="104">
        <f>4226600+500000</f>
        <v>4726600</v>
      </c>
      <c r="H28" s="104">
        <v>4226600</v>
      </c>
      <c r="I28" s="104"/>
    </row>
    <row r="29" spans="1:11" ht="48" customHeight="1" x14ac:dyDescent="0.25">
      <c r="A29" s="91"/>
      <c r="B29" s="105" t="s">
        <v>340</v>
      </c>
      <c r="C29" s="103" t="s">
        <v>350</v>
      </c>
      <c r="D29" s="98"/>
      <c r="E29" s="106"/>
      <c r="F29" s="101">
        <v>0</v>
      </c>
      <c r="G29" s="101">
        <v>0</v>
      </c>
      <c r="H29" s="101">
        <v>0</v>
      </c>
      <c r="I29" s="104"/>
    </row>
    <row r="30" spans="1:11" ht="37.5" customHeight="1" x14ac:dyDescent="0.25">
      <c r="A30" s="91" t="s">
        <v>98</v>
      </c>
      <c r="B30" s="102" t="s">
        <v>99</v>
      </c>
      <c r="C30" s="103">
        <v>26452</v>
      </c>
      <c r="D30" s="98" t="s">
        <v>41</v>
      </c>
      <c r="E30" s="100" t="s">
        <v>335</v>
      </c>
      <c r="F30" s="104">
        <v>0</v>
      </c>
      <c r="G30" s="104">
        <v>0</v>
      </c>
      <c r="H30" s="104">
        <v>0</v>
      </c>
      <c r="I30" s="104"/>
    </row>
    <row r="31" spans="1:11" ht="65.25" customHeight="1" x14ac:dyDescent="0.25">
      <c r="A31" s="91" t="s">
        <v>351</v>
      </c>
      <c r="B31" s="102" t="s">
        <v>352</v>
      </c>
      <c r="C31" s="103">
        <v>26500</v>
      </c>
      <c r="D31" s="98" t="s">
        <v>41</v>
      </c>
      <c r="E31" s="100"/>
      <c r="F31" s="104">
        <f>F32+F33</f>
        <v>81099135.020000011</v>
      </c>
      <c r="G31" s="104">
        <f>G32+G33</f>
        <v>58847150</v>
      </c>
      <c r="H31" s="104">
        <f>H32+H33</f>
        <v>58347150</v>
      </c>
      <c r="I31" s="104"/>
    </row>
    <row r="32" spans="1:11" ht="38.25" customHeight="1" x14ac:dyDescent="0.25">
      <c r="A32" s="91"/>
      <c r="B32" s="102" t="s">
        <v>100</v>
      </c>
      <c r="C32" s="103">
        <v>26510</v>
      </c>
      <c r="D32" s="108"/>
      <c r="E32" s="100"/>
      <c r="F32" s="104">
        <f>F16+F19+F25+F28</f>
        <v>66608023.390000015</v>
      </c>
      <c r="G32" s="104">
        <f>G16+G19+G25+G28</f>
        <v>58847150</v>
      </c>
      <c r="H32" s="104">
        <f>H16+H19+H25+H28</f>
        <v>58347150</v>
      </c>
      <c r="I32" s="104"/>
    </row>
    <row r="33" spans="1:9" ht="38.25" customHeight="1" x14ac:dyDescent="0.25">
      <c r="A33" s="91"/>
      <c r="B33" s="102" t="s">
        <v>353</v>
      </c>
      <c r="C33" s="103">
        <v>26520</v>
      </c>
      <c r="D33" s="108"/>
      <c r="E33" s="100"/>
      <c r="F33" s="104">
        <f>F11</f>
        <v>14491111.630000001</v>
      </c>
      <c r="G33" s="104">
        <f>G11</f>
        <v>0</v>
      </c>
      <c r="H33" s="104">
        <f>H11</f>
        <v>0</v>
      </c>
      <c r="I33" s="104"/>
    </row>
    <row r="34" spans="1:9" ht="66.75" customHeight="1" x14ac:dyDescent="0.25">
      <c r="A34" s="91" t="s">
        <v>354</v>
      </c>
      <c r="B34" s="102" t="s">
        <v>355</v>
      </c>
      <c r="C34" s="103">
        <v>26600</v>
      </c>
      <c r="D34" s="108"/>
      <c r="E34" s="100"/>
      <c r="F34" s="104">
        <f>F36</f>
        <v>0</v>
      </c>
      <c r="G34" s="104">
        <v>0</v>
      </c>
      <c r="H34" s="104">
        <v>0</v>
      </c>
      <c r="I34" s="104"/>
    </row>
    <row r="35" spans="1:9" ht="27" customHeight="1" x14ac:dyDescent="0.25">
      <c r="A35" s="91"/>
      <c r="B35" s="102" t="s">
        <v>100</v>
      </c>
      <c r="C35" s="103">
        <v>26610</v>
      </c>
      <c r="D35" s="108"/>
      <c r="E35" s="100"/>
      <c r="F35" s="104">
        <v>0</v>
      </c>
      <c r="G35" s="104">
        <v>0</v>
      </c>
      <c r="H35" s="104">
        <v>0</v>
      </c>
      <c r="I35" s="104"/>
    </row>
    <row r="36" spans="1:9" ht="33" customHeight="1" x14ac:dyDescent="0.25">
      <c r="A36" s="91"/>
      <c r="B36" s="102" t="s">
        <v>353</v>
      </c>
      <c r="C36" s="103">
        <v>26620</v>
      </c>
      <c r="D36" s="108"/>
      <c r="E36" s="100"/>
      <c r="F36" s="104">
        <f>F13</f>
        <v>0</v>
      </c>
      <c r="G36" s="104">
        <v>0</v>
      </c>
      <c r="H36" s="104">
        <v>0</v>
      </c>
      <c r="I36" s="104"/>
    </row>
    <row r="37" spans="1:9" ht="15.75" x14ac:dyDescent="0.25">
      <c r="F37" s="109"/>
      <c r="G37" s="109"/>
      <c r="H37" s="109"/>
      <c r="I37" s="109"/>
    </row>
    <row r="38" spans="1:9" ht="15.75" x14ac:dyDescent="0.25">
      <c r="F38" s="110"/>
      <c r="G38" s="110"/>
      <c r="H38" s="110"/>
      <c r="I38" s="110"/>
    </row>
    <row r="40" spans="1:9" x14ac:dyDescent="0.25">
      <c r="D40" s="89" t="s">
        <v>356</v>
      </c>
      <c r="F40" s="111">
        <f>F7-F31</f>
        <v>0</v>
      </c>
      <c r="G40" s="111">
        <f>G7-G31</f>
        <v>0</v>
      </c>
      <c r="H40" s="111">
        <f>H7-H31</f>
        <v>0</v>
      </c>
    </row>
    <row r="41" spans="1:9" x14ac:dyDescent="0.25">
      <c r="D41" s="89" t="s">
        <v>357</v>
      </c>
      <c r="F41" s="111">
        <f>F10-F10</f>
        <v>0</v>
      </c>
      <c r="G41" s="111">
        <f>G10-G10</f>
        <v>0</v>
      </c>
      <c r="H41" s="111">
        <f>H10-H10</f>
        <v>0</v>
      </c>
    </row>
    <row r="42" spans="1:9" x14ac:dyDescent="0.25">
      <c r="D42" s="89" t="s">
        <v>358</v>
      </c>
      <c r="F42" s="111">
        <f>F14-(F15+F18+F27)</f>
        <v>0</v>
      </c>
      <c r="G42" s="111">
        <f>G14-(G15+G18+G27)</f>
        <v>0</v>
      </c>
      <c r="H42" s="111">
        <f>H14-(H15+H18+H27)</f>
        <v>0</v>
      </c>
    </row>
    <row r="43" spans="1:9" x14ac:dyDescent="0.25">
      <c r="D43" s="89" t="s">
        <v>359</v>
      </c>
      <c r="F43" s="111">
        <f>(F8+F9)-F8-F9</f>
        <v>0</v>
      </c>
      <c r="G43" s="111">
        <f>(G8+G9)-G8-G9</f>
        <v>0</v>
      </c>
      <c r="H43" s="111">
        <f>(H8+H9)-H8-H9</f>
        <v>0</v>
      </c>
    </row>
    <row r="44" spans="1:9" x14ac:dyDescent="0.25">
      <c r="F44" s="111"/>
    </row>
    <row r="45" spans="1:9" s="17" customFormat="1" x14ac:dyDescent="0.25">
      <c r="A45" s="17" t="s">
        <v>256</v>
      </c>
    </row>
    <row r="46" spans="1:9" s="17" customFormat="1" x14ac:dyDescent="0.25">
      <c r="A46" s="17" t="s">
        <v>257</v>
      </c>
      <c r="D46" s="277" t="s">
        <v>258</v>
      </c>
      <c r="E46" s="277"/>
      <c r="F46" s="118" t="s">
        <v>259</v>
      </c>
      <c r="G46" s="277" t="s">
        <v>363</v>
      </c>
      <c r="H46" s="277"/>
    </row>
    <row r="47" spans="1:9" s="117" customFormat="1" ht="11.25" x14ac:dyDescent="0.25">
      <c r="D47" s="278" t="s">
        <v>260</v>
      </c>
      <c r="E47" s="278"/>
      <c r="F47" s="117" t="s">
        <v>261</v>
      </c>
      <c r="G47" s="278" t="s">
        <v>262</v>
      </c>
      <c r="H47" s="278"/>
    </row>
    <row r="48" spans="1:9" s="17" customFormat="1" x14ac:dyDescent="0.25"/>
    <row r="49" spans="1:91" s="17" customFormat="1" x14ac:dyDescent="0.25">
      <c r="A49" s="17" t="s">
        <v>263</v>
      </c>
      <c r="D49" s="277" t="s">
        <v>264</v>
      </c>
      <c r="E49" s="277"/>
      <c r="F49" s="116" t="s">
        <v>265</v>
      </c>
      <c r="G49" s="279" t="s">
        <v>266</v>
      </c>
      <c r="H49" s="279"/>
    </row>
    <row r="50" spans="1:91" s="17" customFormat="1" x14ac:dyDescent="0.25">
      <c r="A50" s="117"/>
      <c r="B50" s="117"/>
      <c r="C50" s="117"/>
      <c r="D50" s="278" t="s">
        <v>260</v>
      </c>
      <c r="E50" s="278"/>
      <c r="F50" s="117" t="s">
        <v>267</v>
      </c>
      <c r="G50" s="278"/>
      <c r="H50" s="278"/>
    </row>
    <row r="51" spans="1:91" s="17" customFormat="1" ht="15.75" thickBot="1" x14ac:dyDescent="0.3">
      <c r="A51" s="17" t="s">
        <v>555</v>
      </c>
    </row>
    <row r="52" spans="1:91" s="17" customFormat="1" x14ac:dyDescent="0.25">
      <c r="A52" s="40" t="s">
        <v>268</v>
      </c>
      <c r="B52" s="41"/>
      <c r="C52" s="41"/>
      <c r="D52" s="41"/>
      <c r="E52" s="41"/>
      <c r="F52" s="41"/>
      <c r="G52" s="41"/>
      <c r="H52" s="42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</row>
    <row r="53" spans="1:91" s="17" customFormat="1" x14ac:dyDescent="0.25">
      <c r="A53" s="44"/>
      <c r="H53" s="45"/>
    </row>
    <row r="54" spans="1:91" s="17" customFormat="1" x14ac:dyDescent="0.25">
      <c r="A54" s="282" t="s">
        <v>272</v>
      </c>
      <c r="B54" s="283"/>
      <c r="C54" s="283"/>
      <c r="D54" s="283"/>
      <c r="E54" s="283"/>
      <c r="F54" s="283"/>
      <c r="G54" s="283"/>
      <c r="H54" s="284"/>
    </row>
    <row r="55" spans="1:91" s="17" customFormat="1" x14ac:dyDescent="0.25">
      <c r="A55" s="285" t="s">
        <v>269</v>
      </c>
      <c r="B55" s="286"/>
      <c r="C55" s="286"/>
      <c r="D55" s="286"/>
      <c r="E55" s="286"/>
      <c r="F55" s="286"/>
      <c r="G55" s="286"/>
      <c r="H55" s="287"/>
    </row>
    <row r="56" spans="1:91" s="17" customFormat="1" x14ac:dyDescent="0.25">
      <c r="A56" s="44"/>
      <c r="H56" s="45"/>
    </row>
    <row r="57" spans="1:91" s="17" customFormat="1" x14ac:dyDescent="0.25">
      <c r="A57" s="288" t="s">
        <v>270</v>
      </c>
      <c r="B57" s="279"/>
      <c r="C57" s="279"/>
      <c r="D57" s="277" t="s">
        <v>271</v>
      </c>
      <c r="E57" s="277"/>
      <c r="F57" s="277"/>
      <c r="G57" s="277"/>
      <c r="H57" s="289"/>
    </row>
    <row r="58" spans="1:91" s="46" customFormat="1" ht="11.25" x14ac:dyDescent="0.25">
      <c r="A58" s="280" t="s">
        <v>261</v>
      </c>
      <c r="B58" s="278"/>
      <c r="C58" s="278"/>
      <c r="D58" s="278" t="s">
        <v>262</v>
      </c>
      <c r="E58" s="278"/>
      <c r="F58" s="278"/>
      <c r="G58" s="278"/>
      <c r="H58" s="281"/>
    </row>
    <row r="59" spans="1:91" s="17" customFormat="1" x14ac:dyDescent="0.25">
      <c r="A59" s="44"/>
      <c r="H59" s="45"/>
    </row>
    <row r="60" spans="1:91" s="17" customFormat="1" ht="15.75" thickBot="1" x14ac:dyDescent="0.3">
      <c r="A60" s="120" t="s">
        <v>556</v>
      </c>
      <c r="B60" s="47" t="s">
        <v>469</v>
      </c>
      <c r="C60" s="47"/>
      <c r="D60" s="47"/>
      <c r="E60" s="47"/>
      <c r="F60" s="47"/>
      <c r="G60" s="47"/>
      <c r="H60" s="48"/>
    </row>
  </sheetData>
  <mergeCells count="26">
    <mergeCell ref="A58:C58"/>
    <mergeCell ref="D58:H58"/>
    <mergeCell ref="D50:E50"/>
    <mergeCell ref="G50:H50"/>
    <mergeCell ref="A54:H54"/>
    <mergeCell ref="A55:H55"/>
    <mergeCell ref="A57:C57"/>
    <mergeCell ref="D57:H57"/>
    <mergeCell ref="D46:E46"/>
    <mergeCell ref="G46:H46"/>
    <mergeCell ref="D47:E47"/>
    <mergeCell ref="G47:H47"/>
    <mergeCell ref="D49:E49"/>
    <mergeCell ref="G49:H49"/>
    <mergeCell ref="A3:A5"/>
    <mergeCell ref="B3:B5"/>
    <mergeCell ref="C3:C5"/>
    <mergeCell ref="D3:D5"/>
    <mergeCell ref="E3:E5"/>
    <mergeCell ref="G4:G5"/>
    <mergeCell ref="H4:H5"/>
    <mergeCell ref="I4:I5"/>
    <mergeCell ref="B1:F1"/>
    <mergeCell ref="D2:F2"/>
    <mergeCell ref="F3:I3"/>
    <mergeCell ref="F4:F5"/>
  </mergeCells>
  <pageMargins left="0.7" right="0.7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8"/>
  <sheetViews>
    <sheetView topLeftCell="A40" workbookViewId="0">
      <selection activeCell="G69" sqref="G69"/>
    </sheetView>
  </sheetViews>
  <sheetFormatPr defaultRowHeight="15" x14ac:dyDescent="0.25"/>
  <cols>
    <col min="1" max="1" width="7.5703125" style="126" customWidth="1"/>
    <col min="2" max="2" width="87.7109375" style="126" customWidth="1"/>
    <col min="3" max="3" width="19.5703125" style="126" customWidth="1"/>
    <col min="4" max="4" width="21.42578125" style="126" customWidth="1"/>
    <col min="5" max="5" width="19.42578125" style="126" customWidth="1"/>
    <col min="6" max="6" width="9.140625" style="126"/>
    <col min="7" max="7" width="10.85546875" style="126" bestFit="1" customWidth="1"/>
    <col min="8" max="8" width="9.140625" style="126"/>
    <col min="9" max="9" width="9.140625" style="126" customWidth="1"/>
    <col min="10" max="256" width="9.140625" style="126"/>
    <col min="257" max="257" width="7.5703125" style="126" customWidth="1"/>
    <col min="258" max="258" width="87.7109375" style="126" customWidth="1"/>
    <col min="259" max="259" width="19.5703125" style="126" customWidth="1"/>
    <col min="260" max="260" width="21.42578125" style="126" customWidth="1"/>
    <col min="261" max="261" width="19.42578125" style="126" customWidth="1"/>
    <col min="262" max="264" width="9.140625" style="126"/>
    <col min="265" max="265" width="9.140625" style="126" customWidth="1"/>
    <col min="266" max="512" width="9.140625" style="126"/>
    <col min="513" max="513" width="7.5703125" style="126" customWidth="1"/>
    <col min="514" max="514" width="87.7109375" style="126" customWidth="1"/>
    <col min="515" max="515" width="19.5703125" style="126" customWidth="1"/>
    <col min="516" max="516" width="21.42578125" style="126" customWidth="1"/>
    <col min="517" max="517" width="19.42578125" style="126" customWidth="1"/>
    <col min="518" max="520" width="9.140625" style="126"/>
    <col min="521" max="521" width="9.140625" style="126" customWidth="1"/>
    <col min="522" max="768" width="9.140625" style="126"/>
    <col min="769" max="769" width="7.5703125" style="126" customWidth="1"/>
    <col min="770" max="770" width="87.7109375" style="126" customWidth="1"/>
    <col min="771" max="771" width="19.5703125" style="126" customWidth="1"/>
    <col min="772" max="772" width="21.42578125" style="126" customWidth="1"/>
    <col min="773" max="773" width="19.42578125" style="126" customWidth="1"/>
    <col min="774" max="776" width="9.140625" style="126"/>
    <col min="777" max="777" width="9.140625" style="126" customWidth="1"/>
    <col min="778" max="1024" width="9.140625" style="126"/>
    <col min="1025" max="1025" width="7.5703125" style="126" customWidth="1"/>
    <col min="1026" max="1026" width="87.7109375" style="126" customWidth="1"/>
    <col min="1027" max="1027" width="19.5703125" style="126" customWidth="1"/>
    <col min="1028" max="1028" width="21.42578125" style="126" customWidth="1"/>
    <col min="1029" max="1029" width="19.42578125" style="126" customWidth="1"/>
    <col min="1030" max="1032" width="9.140625" style="126"/>
    <col min="1033" max="1033" width="9.140625" style="126" customWidth="1"/>
    <col min="1034" max="1280" width="9.140625" style="126"/>
    <col min="1281" max="1281" width="7.5703125" style="126" customWidth="1"/>
    <col min="1282" max="1282" width="87.7109375" style="126" customWidth="1"/>
    <col min="1283" max="1283" width="19.5703125" style="126" customWidth="1"/>
    <col min="1284" max="1284" width="21.42578125" style="126" customWidth="1"/>
    <col min="1285" max="1285" width="19.42578125" style="126" customWidth="1"/>
    <col min="1286" max="1288" width="9.140625" style="126"/>
    <col min="1289" max="1289" width="9.140625" style="126" customWidth="1"/>
    <col min="1290" max="1536" width="9.140625" style="126"/>
    <col min="1537" max="1537" width="7.5703125" style="126" customWidth="1"/>
    <col min="1538" max="1538" width="87.7109375" style="126" customWidth="1"/>
    <col min="1539" max="1539" width="19.5703125" style="126" customWidth="1"/>
    <col min="1540" max="1540" width="21.42578125" style="126" customWidth="1"/>
    <col min="1541" max="1541" width="19.42578125" style="126" customWidth="1"/>
    <col min="1542" max="1544" width="9.140625" style="126"/>
    <col min="1545" max="1545" width="9.140625" style="126" customWidth="1"/>
    <col min="1546" max="1792" width="9.140625" style="126"/>
    <col min="1793" max="1793" width="7.5703125" style="126" customWidth="1"/>
    <col min="1794" max="1794" width="87.7109375" style="126" customWidth="1"/>
    <col min="1795" max="1795" width="19.5703125" style="126" customWidth="1"/>
    <col min="1796" max="1796" width="21.42578125" style="126" customWidth="1"/>
    <col min="1797" max="1797" width="19.42578125" style="126" customWidth="1"/>
    <col min="1798" max="1800" width="9.140625" style="126"/>
    <col min="1801" max="1801" width="9.140625" style="126" customWidth="1"/>
    <col min="1802" max="2048" width="9.140625" style="126"/>
    <col min="2049" max="2049" width="7.5703125" style="126" customWidth="1"/>
    <col min="2050" max="2050" width="87.7109375" style="126" customWidth="1"/>
    <col min="2051" max="2051" width="19.5703125" style="126" customWidth="1"/>
    <col min="2052" max="2052" width="21.42578125" style="126" customWidth="1"/>
    <col min="2053" max="2053" width="19.42578125" style="126" customWidth="1"/>
    <col min="2054" max="2056" width="9.140625" style="126"/>
    <col min="2057" max="2057" width="9.140625" style="126" customWidth="1"/>
    <col min="2058" max="2304" width="9.140625" style="126"/>
    <col min="2305" max="2305" width="7.5703125" style="126" customWidth="1"/>
    <col min="2306" max="2306" width="87.7109375" style="126" customWidth="1"/>
    <col min="2307" max="2307" width="19.5703125" style="126" customWidth="1"/>
    <col min="2308" max="2308" width="21.42578125" style="126" customWidth="1"/>
    <col min="2309" max="2309" width="19.42578125" style="126" customWidth="1"/>
    <col min="2310" max="2312" width="9.140625" style="126"/>
    <col min="2313" max="2313" width="9.140625" style="126" customWidth="1"/>
    <col min="2314" max="2560" width="9.140625" style="126"/>
    <col min="2561" max="2561" width="7.5703125" style="126" customWidth="1"/>
    <col min="2562" max="2562" width="87.7109375" style="126" customWidth="1"/>
    <col min="2563" max="2563" width="19.5703125" style="126" customWidth="1"/>
    <col min="2564" max="2564" width="21.42578125" style="126" customWidth="1"/>
    <col min="2565" max="2565" width="19.42578125" style="126" customWidth="1"/>
    <col min="2566" max="2568" width="9.140625" style="126"/>
    <col min="2569" max="2569" width="9.140625" style="126" customWidth="1"/>
    <col min="2570" max="2816" width="9.140625" style="126"/>
    <col min="2817" max="2817" width="7.5703125" style="126" customWidth="1"/>
    <col min="2818" max="2818" width="87.7109375" style="126" customWidth="1"/>
    <col min="2819" max="2819" width="19.5703125" style="126" customWidth="1"/>
    <col min="2820" max="2820" width="21.42578125" style="126" customWidth="1"/>
    <col min="2821" max="2821" width="19.42578125" style="126" customWidth="1"/>
    <col min="2822" max="2824" width="9.140625" style="126"/>
    <col min="2825" max="2825" width="9.140625" style="126" customWidth="1"/>
    <col min="2826" max="3072" width="9.140625" style="126"/>
    <col min="3073" max="3073" width="7.5703125" style="126" customWidth="1"/>
    <col min="3074" max="3074" width="87.7109375" style="126" customWidth="1"/>
    <col min="3075" max="3075" width="19.5703125" style="126" customWidth="1"/>
    <col min="3076" max="3076" width="21.42578125" style="126" customWidth="1"/>
    <col min="3077" max="3077" width="19.42578125" style="126" customWidth="1"/>
    <col min="3078" max="3080" width="9.140625" style="126"/>
    <col min="3081" max="3081" width="9.140625" style="126" customWidth="1"/>
    <col min="3082" max="3328" width="9.140625" style="126"/>
    <col min="3329" max="3329" width="7.5703125" style="126" customWidth="1"/>
    <col min="3330" max="3330" width="87.7109375" style="126" customWidth="1"/>
    <col min="3331" max="3331" width="19.5703125" style="126" customWidth="1"/>
    <col min="3332" max="3332" width="21.42578125" style="126" customWidth="1"/>
    <col min="3333" max="3333" width="19.42578125" style="126" customWidth="1"/>
    <col min="3334" max="3336" width="9.140625" style="126"/>
    <col min="3337" max="3337" width="9.140625" style="126" customWidth="1"/>
    <col min="3338" max="3584" width="9.140625" style="126"/>
    <col min="3585" max="3585" width="7.5703125" style="126" customWidth="1"/>
    <col min="3586" max="3586" width="87.7109375" style="126" customWidth="1"/>
    <col min="3587" max="3587" width="19.5703125" style="126" customWidth="1"/>
    <col min="3588" max="3588" width="21.42578125" style="126" customWidth="1"/>
    <col min="3589" max="3589" width="19.42578125" style="126" customWidth="1"/>
    <col min="3590" max="3592" width="9.140625" style="126"/>
    <col min="3593" max="3593" width="9.140625" style="126" customWidth="1"/>
    <col min="3594" max="3840" width="9.140625" style="126"/>
    <col min="3841" max="3841" width="7.5703125" style="126" customWidth="1"/>
    <col min="3842" max="3842" width="87.7109375" style="126" customWidth="1"/>
    <col min="3843" max="3843" width="19.5703125" style="126" customWidth="1"/>
    <col min="3844" max="3844" width="21.42578125" style="126" customWidth="1"/>
    <col min="3845" max="3845" width="19.42578125" style="126" customWidth="1"/>
    <col min="3846" max="3848" width="9.140625" style="126"/>
    <col min="3849" max="3849" width="9.140625" style="126" customWidth="1"/>
    <col min="3850" max="4096" width="9.140625" style="126"/>
    <col min="4097" max="4097" width="7.5703125" style="126" customWidth="1"/>
    <col min="4098" max="4098" width="87.7109375" style="126" customWidth="1"/>
    <col min="4099" max="4099" width="19.5703125" style="126" customWidth="1"/>
    <col min="4100" max="4100" width="21.42578125" style="126" customWidth="1"/>
    <col min="4101" max="4101" width="19.42578125" style="126" customWidth="1"/>
    <col min="4102" max="4104" width="9.140625" style="126"/>
    <col min="4105" max="4105" width="9.140625" style="126" customWidth="1"/>
    <col min="4106" max="4352" width="9.140625" style="126"/>
    <col min="4353" max="4353" width="7.5703125" style="126" customWidth="1"/>
    <col min="4354" max="4354" width="87.7109375" style="126" customWidth="1"/>
    <col min="4355" max="4355" width="19.5703125" style="126" customWidth="1"/>
    <col min="4356" max="4356" width="21.42578125" style="126" customWidth="1"/>
    <col min="4357" max="4357" width="19.42578125" style="126" customWidth="1"/>
    <col min="4358" max="4360" width="9.140625" style="126"/>
    <col min="4361" max="4361" width="9.140625" style="126" customWidth="1"/>
    <col min="4362" max="4608" width="9.140625" style="126"/>
    <col min="4609" max="4609" width="7.5703125" style="126" customWidth="1"/>
    <col min="4610" max="4610" width="87.7109375" style="126" customWidth="1"/>
    <col min="4611" max="4611" width="19.5703125" style="126" customWidth="1"/>
    <col min="4612" max="4612" width="21.42578125" style="126" customWidth="1"/>
    <col min="4613" max="4613" width="19.42578125" style="126" customWidth="1"/>
    <col min="4614" max="4616" width="9.140625" style="126"/>
    <col min="4617" max="4617" width="9.140625" style="126" customWidth="1"/>
    <col min="4618" max="4864" width="9.140625" style="126"/>
    <col min="4865" max="4865" width="7.5703125" style="126" customWidth="1"/>
    <col min="4866" max="4866" width="87.7109375" style="126" customWidth="1"/>
    <col min="4867" max="4867" width="19.5703125" style="126" customWidth="1"/>
    <col min="4868" max="4868" width="21.42578125" style="126" customWidth="1"/>
    <col min="4869" max="4869" width="19.42578125" style="126" customWidth="1"/>
    <col min="4870" max="4872" width="9.140625" style="126"/>
    <col min="4873" max="4873" width="9.140625" style="126" customWidth="1"/>
    <col min="4874" max="5120" width="9.140625" style="126"/>
    <col min="5121" max="5121" width="7.5703125" style="126" customWidth="1"/>
    <col min="5122" max="5122" width="87.7109375" style="126" customWidth="1"/>
    <col min="5123" max="5123" width="19.5703125" style="126" customWidth="1"/>
    <col min="5124" max="5124" width="21.42578125" style="126" customWidth="1"/>
    <col min="5125" max="5125" width="19.42578125" style="126" customWidth="1"/>
    <col min="5126" max="5128" width="9.140625" style="126"/>
    <col min="5129" max="5129" width="9.140625" style="126" customWidth="1"/>
    <col min="5130" max="5376" width="9.140625" style="126"/>
    <col min="5377" max="5377" width="7.5703125" style="126" customWidth="1"/>
    <col min="5378" max="5378" width="87.7109375" style="126" customWidth="1"/>
    <col min="5379" max="5379" width="19.5703125" style="126" customWidth="1"/>
    <col min="5380" max="5380" width="21.42578125" style="126" customWidth="1"/>
    <col min="5381" max="5381" width="19.42578125" style="126" customWidth="1"/>
    <col min="5382" max="5384" width="9.140625" style="126"/>
    <col min="5385" max="5385" width="9.140625" style="126" customWidth="1"/>
    <col min="5386" max="5632" width="9.140625" style="126"/>
    <col min="5633" max="5633" width="7.5703125" style="126" customWidth="1"/>
    <col min="5634" max="5634" width="87.7109375" style="126" customWidth="1"/>
    <col min="5635" max="5635" width="19.5703125" style="126" customWidth="1"/>
    <col min="5636" max="5636" width="21.42578125" style="126" customWidth="1"/>
    <col min="5637" max="5637" width="19.42578125" style="126" customWidth="1"/>
    <col min="5638" max="5640" width="9.140625" style="126"/>
    <col min="5641" max="5641" width="9.140625" style="126" customWidth="1"/>
    <col min="5642" max="5888" width="9.140625" style="126"/>
    <col min="5889" max="5889" width="7.5703125" style="126" customWidth="1"/>
    <col min="5890" max="5890" width="87.7109375" style="126" customWidth="1"/>
    <col min="5891" max="5891" width="19.5703125" style="126" customWidth="1"/>
    <col min="5892" max="5892" width="21.42578125" style="126" customWidth="1"/>
    <col min="5893" max="5893" width="19.42578125" style="126" customWidth="1"/>
    <col min="5894" max="5896" width="9.140625" style="126"/>
    <col min="5897" max="5897" width="9.140625" style="126" customWidth="1"/>
    <col min="5898" max="6144" width="9.140625" style="126"/>
    <col min="6145" max="6145" width="7.5703125" style="126" customWidth="1"/>
    <col min="6146" max="6146" width="87.7109375" style="126" customWidth="1"/>
    <col min="6147" max="6147" width="19.5703125" style="126" customWidth="1"/>
    <col min="6148" max="6148" width="21.42578125" style="126" customWidth="1"/>
    <col min="6149" max="6149" width="19.42578125" style="126" customWidth="1"/>
    <col min="6150" max="6152" width="9.140625" style="126"/>
    <col min="6153" max="6153" width="9.140625" style="126" customWidth="1"/>
    <col min="6154" max="6400" width="9.140625" style="126"/>
    <col min="6401" max="6401" width="7.5703125" style="126" customWidth="1"/>
    <col min="6402" max="6402" width="87.7109375" style="126" customWidth="1"/>
    <col min="6403" max="6403" width="19.5703125" style="126" customWidth="1"/>
    <col min="6404" max="6404" width="21.42578125" style="126" customWidth="1"/>
    <col min="6405" max="6405" width="19.42578125" style="126" customWidth="1"/>
    <col min="6406" max="6408" width="9.140625" style="126"/>
    <col min="6409" max="6409" width="9.140625" style="126" customWidth="1"/>
    <col min="6410" max="6656" width="9.140625" style="126"/>
    <col min="6657" max="6657" width="7.5703125" style="126" customWidth="1"/>
    <col min="6658" max="6658" width="87.7109375" style="126" customWidth="1"/>
    <col min="6659" max="6659" width="19.5703125" style="126" customWidth="1"/>
    <col min="6660" max="6660" width="21.42578125" style="126" customWidth="1"/>
    <col min="6661" max="6661" width="19.42578125" style="126" customWidth="1"/>
    <col min="6662" max="6664" width="9.140625" style="126"/>
    <col min="6665" max="6665" width="9.140625" style="126" customWidth="1"/>
    <col min="6666" max="6912" width="9.140625" style="126"/>
    <col min="6913" max="6913" width="7.5703125" style="126" customWidth="1"/>
    <col min="6914" max="6914" width="87.7109375" style="126" customWidth="1"/>
    <col min="6915" max="6915" width="19.5703125" style="126" customWidth="1"/>
    <col min="6916" max="6916" width="21.42578125" style="126" customWidth="1"/>
    <col min="6917" max="6917" width="19.42578125" style="126" customWidth="1"/>
    <col min="6918" max="6920" width="9.140625" style="126"/>
    <col min="6921" max="6921" width="9.140625" style="126" customWidth="1"/>
    <col min="6922" max="7168" width="9.140625" style="126"/>
    <col min="7169" max="7169" width="7.5703125" style="126" customWidth="1"/>
    <col min="7170" max="7170" width="87.7109375" style="126" customWidth="1"/>
    <col min="7171" max="7171" width="19.5703125" style="126" customWidth="1"/>
    <col min="7172" max="7172" width="21.42578125" style="126" customWidth="1"/>
    <col min="7173" max="7173" width="19.42578125" style="126" customWidth="1"/>
    <col min="7174" max="7176" width="9.140625" style="126"/>
    <col min="7177" max="7177" width="9.140625" style="126" customWidth="1"/>
    <col min="7178" max="7424" width="9.140625" style="126"/>
    <col min="7425" max="7425" width="7.5703125" style="126" customWidth="1"/>
    <col min="7426" max="7426" width="87.7109375" style="126" customWidth="1"/>
    <col min="7427" max="7427" width="19.5703125" style="126" customWidth="1"/>
    <col min="7428" max="7428" width="21.42578125" style="126" customWidth="1"/>
    <col min="7429" max="7429" width="19.42578125" style="126" customWidth="1"/>
    <col min="7430" max="7432" width="9.140625" style="126"/>
    <col min="7433" max="7433" width="9.140625" style="126" customWidth="1"/>
    <col min="7434" max="7680" width="9.140625" style="126"/>
    <col min="7681" max="7681" width="7.5703125" style="126" customWidth="1"/>
    <col min="7682" max="7682" width="87.7109375" style="126" customWidth="1"/>
    <col min="7683" max="7683" width="19.5703125" style="126" customWidth="1"/>
    <col min="7684" max="7684" width="21.42578125" style="126" customWidth="1"/>
    <col min="7685" max="7685" width="19.42578125" style="126" customWidth="1"/>
    <col min="7686" max="7688" width="9.140625" style="126"/>
    <col min="7689" max="7689" width="9.140625" style="126" customWidth="1"/>
    <col min="7690" max="7936" width="9.140625" style="126"/>
    <col min="7937" max="7937" width="7.5703125" style="126" customWidth="1"/>
    <col min="7938" max="7938" width="87.7109375" style="126" customWidth="1"/>
    <col min="7939" max="7939" width="19.5703125" style="126" customWidth="1"/>
    <col min="7940" max="7940" width="21.42578125" style="126" customWidth="1"/>
    <col min="7941" max="7941" width="19.42578125" style="126" customWidth="1"/>
    <col min="7942" max="7944" width="9.140625" style="126"/>
    <col min="7945" max="7945" width="9.140625" style="126" customWidth="1"/>
    <col min="7946" max="8192" width="9.140625" style="126"/>
    <col min="8193" max="8193" width="7.5703125" style="126" customWidth="1"/>
    <col min="8194" max="8194" width="87.7109375" style="126" customWidth="1"/>
    <col min="8195" max="8195" width="19.5703125" style="126" customWidth="1"/>
    <col min="8196" max="8196" width="21.42578125" style="126" customWidth="1"/>
    <col min="8197" max="8197" width="19.42578125" style="126" customWidth="1"/>
    <col min="8198" max="8200" width="9.140625" style="126"/>
    <col min="8201" max="8201" width="9.140625" style="126" customWidth="1"/>
    <col min="8202" max="8448" width="9.140625" style="126"/>
    <col min="8449" max="8449" width="7.5703125" style="126" customWidth="1"/>
    <col min="8450" max="8450" width="87.7109375" style="126" customWidth="1"/>
    <col min="8451" max="8451" width="19.5703125" style="126" customWidth="1"/>
    <col min="8452" max="8452" width="21.42578125" style="126" customWidth="1"/>
    <col min="8453" max="8453" width="19.42578125" style="126" customWidth="1"/>
    <col min="8454" max="8456" width="9.140625" style="126"/>
    <col min="8457" max="8457" width="9.140625" style="126" customWidth="1"/>
    <col min="8458" max="8704" width="9.140625" style="126"/>
    <col min="8705" max="8705" width="7.5703125" style="126" customWidth="1"/>
    <col min="8706" max="8706" width="87.7109375" style="126" customWidth="1"/>
    <col min="8707" max="8707" width="19.5703125" style="126" customWidth="1"/>
    <col min="8708" max="8708" width="21.42578125" style="126" customWidth="1"/>
    <col min="8709" max="8709" width="19.42578125" style="126" customWidth="1"/>
    <col min="8710" max="8712" width="9.140625" style="126"/>
    <col min="8713" max="8713" width="9.140625" style="126" customWidth="1"/>
    <col min="8714" max="8960" width="9.140625" style="126"/>
    <col min="8961" max="8961" width="7.5703125" style="126" customWidth="1"/>
    <col min="8962" max="8962" width="87.7109375" style="126" customWidth="1"/>
    <col min="8963" max="8963" width="19.5703125" style="126" customWidth="1"/>
    <col min="8964" max="8964" width="21.42578125" style="126" customWidth="1"/>
    <col min="8965" max="8965" width="19.42578125" style="126" customWidth="1"/>
    <col min="8966" max="8968" width="9.140625" style="126"/>
    <col min="8969" max="8969" width="9.140625" style="126" customWidth="1"/>
    <col min="8970" max="9216" width="9.140625" style="126"/>
    <col min="9217" max="9217" width="7.5703125" style="126" customWidth="1"/>
    <col min="9218" max="9218" width="87.7109375" style="126" customWidth="1"/>
    <col min="9219" max="9219" width="19.5703125" style="126" customWidth="1"/>
    <col min="9220" max="9220" width="21.42578125" style="126" customWidth="1"/>
    <col min="9221" max="9221" width="19.42578125" style="126" customWidth="1"/>
    <col min="9222" max="9224" width="9.140625" style="126"/>
    <col min="9225" max="9225" width="9.140625" style="126" customWidth="1"/>
    <col min="9226" max="9472" width="9.140625" style="126"/>
    <col min="9473" max="9473" width="7.5703125" style="126" customWidth="1"/>
    <col min="9474" max="9474" width="87.7109375" style="126" customWidth="1"/>
    <col min="9475" max="9475" width="19.5703125" style="126" customWidth="1"/>
    <col min="9476" max="9476" width="21.42578125" style="126" customWidth="1"/>
    <col min="9477" max="9477" width="19.42578125" style="126" customWidth="1"/>
    <col min="9478" max="9480" width="9.140625" style="126"/>
    <col min="9481" max="9481" width="9.140625" style="126" customWidth="1"/>
    <col min="9482" max="9728" width="9.140625" style="126"/>
    <col min="9729" max="9729" width="7.5703125" style="126" customWidth="1"/>
    <col min="9730" max="9730" width="87.7109375" style="126" customWidth="1"/>
    <col min="9731" max="9731" width="19.5703125" style="126" customWidth="1"/>
    <col min="9732" max="9732" width="21.42578125" style="126" customWidth="1"/>
    <col min="9733" max="9733" width="19.42578125" style="126" customWidth="1"/>
    <col min="9734" max="9736" width="9.140625" style="126"/>
    <col min="9737" max="9737" width="9.140625" style="126" customWidth="1"/>
    <col min="9738" max="9984" width="9.140625" style="126"/>
    <col min="9985" max="9985" width="7.5703125" style="126" customWidth="1"/>
    <col min="9986" max="9986" width="87.7109375" style="126" customWidth="1"/>
    <col min="9987" max="9987" width="19.5703125" style="126" customWidth="1"/>
    <col min="9988" max="9988" width="21.42578125" style="126" customWidth="1"/>
    <col min="9989" max="9989" width="19.42578125" style="126" customWidth="1"/>
    <col min="9990" max="9992" width="9.140625" style="126"/>
    <col min="9993" max="9993" width="9.140625" style="126" customWidth="1"/>
    <col min="9994" max="10240" width="9.140625" style="126"/>
    <col min="10241" max="10241" width="7.5703125" style="126" customWidth="1"/>
    <col min="10242" max="10242" width="87.7109375" style="126" customWidth="1"/>
    <col min="10243" max="10243" width="19.5703125" style="126" customWidth="1"/>
    <col min="10244" max="10244" width="21.42578125" style="126" customWidth="1"/>
    <col min="10245" max="10245" width="19.42578125" style="126" customWidth="1"/>
    <col min="10246" max="10248" width="9.140625" style="126"/>
    <col min="10249" max="10249" width="9.140625" style="126" customWidth="1"/>
    <col min="10250" max="10496" width="9.140625" style="126"/>
    <col min="10497" max="10497" width="7.5703125" style="126" customWidth="1"/>
    <col min="10498" max="10498" width="87.7109375" style="126" customWidth="1"/>
    <col min="10499" max="10499" width="19.5703125" style="126" customWidth="1"/>
    <col min="10500" max="10500" width="21.42578125" style="126" customWidth="1"/>
    <col min="10501" max="10501" width="19.42578125" style="126" customWidth="1"/>
    <col min="10502" max="10504" width="9.140625" style="126"/>
    <col min="10505" max="10505" width="9.140625" style="126" customWidth="1"/>
    <col min="10506" max="10752" width="9.140625" style="126"/>
    <col min="10753" max="10753" width="7.5703125" style="126" customWidth="1"/>
    <col min="10754" max="10754" width="87.7109375" style="126" customWidth="1"/>
    <col min="10755" max="10755" width="19.5703125" style="126" customWidth="1"/>
    <col min="10756" max="10756" width="21.42578125" style="126" customWidth="1"/>
    <col min="10757" max="10757" width="19.42578125" style="126" customWidth="1"/>
    <col min="10758" max="10760" width="9.140625" style="126"/>
    <col min="10761" max="10761" width="9.140625" style="126" customWidth="1"/>
    <col min="10762" max="11008" width="9.140625" style="126"/>
    <col min="11009" max="11009" width="7.5703125" style="126" customWidth="1"/>
    <col min="11010" max="11010" width="87.7109375" style="126" customWidth="1"/>
    <col min="11011" max="11011" width="19.5703125" style="126" customWidth="1"/>
    <col min="11012" max="11012" width="21.42578125" style="126" customWidth="1"/>
    <col min="11013" max="11013" width="19.42578125" style="126" customWidth="1"/>
    <col min="11014" max="11016" width="9.140625" style="126"/>
    <col min="11017" max="11017" width="9.140625" style="126" customWidth="1"/>
    <col min="11018" max="11264" width="9.140625" style="126"/>
    <col min="11265" max="11265" width="7.5703125" style="126" customWidth="1"/>
    <col min="11266" max="11266" width="87.7109375" style="126" customWidth="1"/>
    <col min="11267" max="11267" width="19.5703125" style="126" customWidth="1"/>
    <col min="11268" max="11268" width="21.42578125" style="126" customWidth="1"/>
    <col min="11269" max="11269" width="19.42578125" style="126" customWidth="1"/>
    <col min="11270" max="11272" width="9.140625" style="126"/>
    <col min="11273" max="11273" width="9.140625" style="126" customWidth="1"/>
    <col min="11274" max="11520" width="9.140625" style="126"/>
    <col min="11521" max="11521" width="7.5703125" style="126" customWidth="1"/>
    <col min="11522" max="11522" width="87.7109375" style="126" customWidth="1"/>
    <col min="11523" max="11523" width="19.5703125" style="126" customWidth="1"/>
    <col min="11524" max="11524" width="21.42578125" style="126" customWidth="1"/>
    <col min="11525" max="11525" width="19.42578125" style="126" customWidth="1"/>
    <col min="11526" max="11528" width="9.140625" style="126"/>
    <col min="11529" max="11529" width="9.140625" style="126" customWidth="1"/>
    <col min="11530" max="11776" width="9.140625" style="126"/>
    <col min="11777" max="11777" width="7.5703125" style="126" customWidth="1"/>
    <col min="11778" max="11778" width="87.7109375" style="126" customWidth="1"/>
    <col min="11779" max="11779" width="19.5703125" style="126" customWidth="1"/>
    <col min="11780" max="11780" width="21.42578125" style="126" customWidth="1"/>
    <col min="11781" max="11781" width="19.42578125" style="126" customWidth="1"/>
    <col min="11782" max="11784" width="9.140625" style="126"/>
    <col min="11785" max="11785" width="9.140625" style="126" customWidth="1"/>
    <col min="11786" max="12032" width="9.140625" style="126"/>
    <col min="12033" max="12033" width="7.5703125" style="126" customWidth="1"/>
    <col min="12034" max="12034" width="87.7109375" style="126" customWidth="1"/>
    <col min="12035" max="12035" width="19.5703125" style="126" customWidth="1"/>
    <col min="12036" max="12036" width="21.42578125" style="126" customWidth="1"/>
    <col min="12037" max="12037" width="19.42578125" style="126" customWidth="1"/>
    <col min="12038" max="12040" width="9.140625" style="126"/>
    <col min="12041" max="12041" width="9.140625" style="126" customWidth="1"/>
    <col min="12042" max="12288" width="9.140625" style="126"/>
    <col min="12289" max="12289" width="7.5703125" style="126" customWidth="1"/>
    <col min="12290" max="12290" width="87.7109375" style="126" customWidth="1"/>
    <col min="12291" max="12291" width="19.5703125" style="126" customWidth="1"/>
    <col min="12292" max="12292" width="21.42578125" style="126" customWidth="1"/>
    <col min="12293" max="12293" width="19.42578125" style="126" customWidth="1"/>
    <col min="12294" max="12296" width="9.140625" style="126"/>
    <col min="12297" max="12297" width="9.140625" style="126" customWidth="1"/>
    <col min="12298" max="12544" width="9.140625" style="126"/>
    <col min="12545" max="12545" width="7.5703125" style="126" customWidth="1"/>
    <col min="12546" max="12546" width="87.7109375" style="126" customWidth="1"/>
    <col min="12547" max="12547" width="19.5703125" style="126" customWidth="1"/>
    <col min="12548" max="12548" width="21.42578125" style="126" customWidth="1"/>
    <col min="12549" max="12549" width="19.42578125" style="126" customWidth="1"/>
    <col min="12550" max="12552" width="9.140625" style="126"/>
    <col min="12553" max="12553" width="9.140625" style="126" customWidth="1"/>
    <col min="12554" max="12800" width="9.140625" style="126"/>
    <col min="12801" max="12801" width="7.5703125" style="126" customWidth="1"/>
    <col min="12802" max="12802" width="87.7109375" style="126" customWidth="1"/>
    <col min="12803" max="12803" width="19.5703125" style="126" customWidth="1"/>
    <col min="12804" max="12804" width="21.42578125" style="126" customWidth="1"/>
    <col min="12805" max="12805" width="19.42578125" style="126" customWidth="1"/>
    <col min="12806" max="12808" width="9.140625" style="126"/>
    <col min="12809" max="12809" width="9.140625" style="126" customWidth="1"/>
    <col min="12810" max="13056" width="9.140625" style="126"/>
    <col min="13057" max="13057" width="7.5703125" style="126" customWidth="1"/>
    <col min="13058" max="13058" width="87.7109375" style="126" customWidth="1"/>
    <col min="13059" max="13059" width="19.5703125" style="126" customWidth="1"/>
    <col min="13060" max="13060" width="21.42578125" style="126" customWidth="1"/>
    <col min="13061" max="13061" width="19.42578125" style="126" customWidth="1"/>
    <col min="13062" max="13064" width="9.140625" style="126"/>
    <col min="13065" max="13065" width="9.140625" style="126" customWidth="1"/>
    <col min="13066" max="13312" width="9.140625" style="126"/>
    <col min="13313" max="13313" width="7.5703125" style="126" customWidth="1"/>
    <col min="13314" max="13314" width="87.7109375" style="126" customWidth="1"/>
    <col min="13315" max="13315" width="19.5703125" style="126" customWidth="1"/>
    <col min="13316" max="13316" width="21.42578125" style="126" customWidth="1"/>
    <col min="13317" max="13317" width="19.42578125" style="126" customWidth="1"/>
    <col min="13318" max="13320" width="9.140625" style="126"/>
    <col min="13321" max="13321" width="9.140625" style="126" customWidth="1"/>
    <col min="13322" max="13568" width="9.140625" style="126"/>
    <col min="13569" max="13569" width="7.5703125" style="126" customWidth="1"/>
    <col min="13570" max="13570" width="87.7109375" style="126" customWidth="1"/>
    <col min="13571" max="13571" width="19.5703125" style="126" customWidth="1"/>
    <col min="13572" max="13572" width="21.42578125" style="126" customWidth="1"/>
    <col min="13573" max="13573" width="19.42578125" style="126" customWidth="1"/>
    <col min="13574" max="13576" width="9.140625" style="126"/>
    <col min="13577" max="13577" width="9.140625" style="126" customWidth="1"/>
    <col min="13578" max="13824" width="9.140625" style="126"/>
    <col min="13825" max="13825" width="7.5703125" style="126" customWidth="1"/>
    <col min="13826" max="13826" width="87.7109375" style="126" customWidth="1"/>
    <col min="13827" max="13827" width="19.5703125" style="126" customWidth="1"/>
    <col min="13828" max="13828" width="21.42578125" style="126" customWidth="1"/>
    <col min="13829" max="13829" width="19.42578125" style="126" customWidth="1"/>
    <col min="13830" max="13832" width="9.140625" style="126"/>
    <col min="13833" max="13833" width="9.140625" style="126" customWidth="1"/>
    <col min="13834" max="14080" width="9.140625" style="126"/>
    <col min="14081" max="14081" width="7.5703125" style="126" customWidth="1"/>
    <col min="14082" max="14082" width="87.7109375" style="126" customWidth="1"/>
    <col min="14083" max="14083" width="19.5703125" style="126" customWidth="1"/>
    <col min="14084" max="14084" width="21.42578125" style="126" customWidth="1"/>
    <col min="14085" max="14085" width="19.42578125" style="126" customWidth="1"/>
    <col min="14086" max="14088" width="9.140625" style="126"/>
    <col min="14089" max="14089" width="9.140625" style="126" customWidth="1"/>
    <col min="14090" max="14336" width="9.140625" style="126"/>
    <col min="14337" max="14337" width="7.5703125" style="126" customWidth="1"/>
    <col min="14338" max="14338" width="87.7109375" style="126" customWidth="1"/>
    <col min="14339" max="14339" width="19.5703125" style="126" customWidth="1"/>
    <col min="14340" max="14340" width="21.42578125" style="126" customWidth="1"/>
    <col min="14341" max="14341" width="19.42578125" style="126" customWidth="1"/>
    <col min="14342" max="14344" width="9.140625" style="126"/>
    <col min="14345" max="14345" width="9.140625" style="126" customWidth="1"/>
    <col min="14346" max="14592" width="9.140625" style="126"/>
    <col min="14593" max="14593" width="7.5703125" style="126" customWidth="1"/>
    <col min="14594" max="14594" width="87.7109375" style="126" customWidth="1"/>
    <col min="14595" max="14595" width="19.5703125" style="126" customWidth="1"/>
    <col min="14596" max="14596" width="21.42578125" style="126" customWidth="1"/>
    <col min="14597" max="14597" width="19.42578125" style="126" customWidth="1"/>
    <col min="14598" max="14600" width="9.140625" style="126"/>
    <col min="14601" max="14601" width="9.140625" style="126" customWidth="1"/>
    <col min="14602" max="14848" width="9.140625" style="126"/>
    <col min="14849" max="14849" width="7.5703125" style="126" customWidth="1"/>
    <col min="14850" max="14850" width="87.7109375" style="126" customWidth="1"/>
    <col min="14851" max="14851" width="19.5703125" style="126" customWidth="1"/>
    <col min="14852" max="14852" width="21.42578125" style="126" customWidth="1"/>
    <col min="14853" max="14853" width="19.42578125" style="126" customWidth="1"/>
    <col min="14854" max="14856" width="9.140625" style="126"/>
    <col min="14857" max="14857" width="9.140625" style="126" customWidth="1"/>
    <col min="14858" max="15104" width="9.140625" style="126"/>
    <col min="15105" max="15105" width="7.5703125" style="126" customWidth="1"/>
    <col min="15106" max="15106" width="87.7109375" style="126" customWidth="1"/>
    <col min="15107" max="15107" width="19.5703125" style="126" customWidth="1"/>
    <col min="15108" max="15108" width="21.42578125" style="126" customWidth="1"/>
    <col min="15109" max="15109" width="19.42578125" style="126" customWidth="1"/>
    <col min="15110" max="15112" width="9.140625" style="126"/>
    <col min="15113" max="15113" width="9.140625" style="126" customWidth="1"/>
    <col min="15114" max="15360" width="9.140625" style="126"/>
    <col min="15361" max="15361" width="7.5703125" style="126" customWidth="1"/>
    <col min="15362" max="15362" width="87.7109375" style="126" customWidth="1"/>
    <col min="15363" max="15363" width="19.5703125" style="126" customWidth="1"/>
    <col min="15364" max="15364" width="21.42578125" style="126" customWidth="1"/>
    <col min="15365" max="15365" width="19.42578125" style="126" customWidth="1"/>
    <col min="15366" max="15368" width="9.140625" style="126"/>
    <col min="15369" max="15369" width="9.140625" style="126" customWidth="1"/>
    <col min="15370" max="15616" width="9.140625" style="126"/>
    <col min="15617" max="15617" width="7.5703125" style="126" customWidth="1"/>
    <col min="15618" max="15618" width="87.7109375" style="126" customWidth="1"/>
    <col min="15619" max="15619" width="19.5703125" style="126" customWidth="1"/>
    <col min="15620" max="15620" width="21.42578125" style="126" customWidth="1"/>
    <col min="15621" max="15621" width="19.42578125" style="126" customWidth="1"/>
    <col min="15622" max="15624" width="9.140625" style="126"/>
    <col min="15625" max="15625" width="9.140625" style="126" customWidth="1"/>
    <col min="15626" max="15872" width="9.140625" style="126"/>
    <col min="15873" max="15873" width="7.5703125" style="126" customWidth="1"/>
    <col min="15874" max="15874" width="87.7109375" style="126" customWidth="1"/>
    <col min="15875" max="15875" width="19.5703125" style="126" customWidth="1"/>
    <col min="15876" max="15876" width="21.42578125" style="126" customWidth="1"/>
    <col min="15877" max="15877" width="19.42578125" style="126" customWidth="1"/>
    <col min="15878" max="15880" width="9.140625" style="126"/>
    <col min="15881" max="15881" width="9.140625" style="126" customWidth="1"/>
    <col min="15882" max="16128" width="9.140625" style="126"/>
    <col min="16129" max="16129" width="7.5703125" style="126" customWidth="1"/>
    <col min="16130" max="16130" width="87.7109375" style="126" customWidth="1"/>
    <col min="16131" max="16131" width="19.5703125" style="126" customWidth="1"/>
    <col min="16132" max="16132" width="21.42578125" style="126" customWidth="1"/>
    <col min="16133" max="16133" width="19.42578125" style="126" customWidth="1"/>
    <col min="16134" max="16136" width="9.140625" style="126"/>
    <col min="16137" max="16137" width="9.140625" style="126" customWidth="1"/>
    <col min="16138" max="16384" width="9.140625" style="126"/>
  </cols>
  <sheetData>
    <row r="1" spans="1:5" s="125" customFormat="1" ht="18.75" x14ac:dyDescent="0.25">
      <c r="D1" s="305" t="s">
        <v>397</v>
      </c>
      <c r="E1" s="305"/>
    </row>
    <row r="2" spans="1:5" ht="7.5" hidden="1" customHeight="1" x14ac:dyDescent="0.25"/>
    <row r="3" spans="1:5" s="16" customFormat="1" x14ac:dyDescent="0.25">
      <c r="A3" s="306" t="s">
        <v>396</v>
      </c>
      <c r="B3" s="306"/>
      <c r="C3" s="306"/>
      <c r="D3" s="306"/>
      <c r="E3" s="306"/>
    </row>
    <row r="4" spans="1:5" ht="0.75" customHeight="1" x14ac:dyDescent="0.25"/>
    <row r="5" spans="1:5" x14ac:dyDescent="0.25">
      <c r="A5" s="290" t="s">
        <v>474</v>
      </c>
      <c r="B5" s="290"/>
      <c r="C5" s="290"/>
      <c r="D5" s="290"/>
      <c r="E5" s="290"/>
    </row>
    <row r="6" spans="1:5" ht="0.75" customHeight="1" x14ac:dyDescent="0.25"/>
    <row r="7" spans="1:5" x14ac:dyDescent="0.25">
      <c r="A7" s="290" t="s">
        <v>475</v>
      </c>
      <c r="B7" s="290"/>
      <c r="C7" s="290"/>
      <c r="D7" s="290"/>
      <c r="E7" s="290"/>
    </row>
    <row r="8" spans="1:5" hidden="1" x14ac:dyDescent="0.25"/>
    <row r="9" spans="1:5" s="128" customFormat="1" ht="49.5" customHeight="1" x14ac:dyDescent="0.25">
      <c r="A9" s="127" t="s">
        <v>160</v>
      </c>
      <c r="B9" s="127" t="s">
        <v>161</v>
      </c>
      <c r="C9" s="127" t="s">
        <v>476</v>
      </c>
      <c r="D9" s="127" t="s">
        <v>477</v>
      </c>
      <c r="E9" s="127" t="s">
        <v>162</v>
      </c>
    </row>
    <row r="10" spans="1:5" x14ac:dyDescent="0.25">
      <c r="A10" s="129">
        <v>1</v>
      </c>
      <c r="B10" s="129" t="s">
        <v>478</v>
      </c>
      <c r="C10" s="130"/>
      <c r="D10" s="131"/>
      <c r="E10" s="130"/>
    </row>
    <row r="11" spans="1:5" hidden="1" x14ac:dyDescent="0.25">
      <c r="A11" s="129">
        <v>2</v>
      </c>
      <c r="B11" s="129"/>
      <c r="C11" s="130"/>
      <c r="D11" s="131"/>
      <c r="E11" s="130"/>
    </row>
    <row r="12" spans="1:5" x14ac:dyDescent="0.25">
      <c r="A12" s="302" t="s">
        <v>163</v>
      </c>
      <c r="B12" s="302"/>
      <c r="C12" s="131" t="s">
        <v>41</v>
      </c>
      <c r="D12" s="131" t="s">
        <v>41</v>
      </c>
      <c r="E12" s="130"/>
    </row>
    <row r="13" spans="1:5" ht="9" customHeight="1" x14ac:dyDescent="0.25"/>
    <row r="14" spans="1:5" x14ac:dyDescent="0.25">
      <c r="A14" s="290" t="s">
        <v>479</v>
      </c>
      <c r="B14" s="290"/>
      <c r="C14" s="290"/>
      <c r="D14" s="290"/>
      <c r="E14" s="290"/>
    </row>
    <row r="15" spans="1:5" ht="6.75" customHeight="1" x14ac:dyDescent="0.25"/>
    <row r="16" spans="1:5" x14ac:dyDescent="0.25">
      <c r="A16" s="297" t="s">
        <v>480</v>
      </c>
      <c r="B16" s="290"/>
      <c r="C16" s="290"/>
      <c r="D16" s="290"/>
      <c r="E16" s="290"/>
    </row>
    <row r="17" spans="1:5" hidden="1" x14ac:dyDescent="0.25"/>
    <row r="18" spans="1:5" s="128" customFormat="1" ht="27.75" customHeight="1" x14ac:dyDescent="0.25">
      <c r="A18" s="127" t="s">
        <v>160</v>
      </c>
      <c r="B18" s="291" t="s">
        <v>16</v>
      </c>
      <c r="C18" s="292"/>
      <c r="D18" s="292"/>
      <c r="E18" s="127" t="s">
        <v>162</v>
      </c>
    </row>
    <row r="19" spans="1:5" ht="33" customHeight="1" x14ac:dyDescent="0.25">
      <c r="A19" s="129">
        <v>1</v>
      </c>
      <c r="B19" s="298" t="s">
        <v>455</v>
      </c>
      <c r="C19" s="299"/>
      <c r="D19" s="304"/>
      <c r="E19" s="130">
        <f>159222530+4457300+628473.2+89838</f>
        <v>164398141.19999999</v>
      </c>
    </row>
    <row r="20" spans="1:5" ht="20.25" customHeight="1" x14ac:dyDescent="0.25">
      <c r="A20" s="295" t="s">
        <v>163</v>
      </c>
      <c r="B20" s="296"/>
      <c r="C20" s="296"/>
      <c r="D20" s="296"/>
      <c r="E20" s="132">
        <f>SUM(E19:E19)</f>
        <v>164398141.19999999</v>
      </c>
    </row>
    <row r="21" spans="1:5" ht="8.25" customHeight="1" x14ac:dyDescent="0.25"/>
    <row r="22" spans="1:5" x14ac:dyDescent="0.25">
      <c r="A22" s="290" t="s">
        <v>481</v>
      </c>
      <c r="B22" s="290"/>
      <c r="C22" s="290"/>
      <c r="D22" s="290"/>
      <c r="E22" s="290"/>
    </row>
    <row r="23" spans="1:5" hidden="1" x14ac:dyDescent="0.25"/>
    <row r="24" spans="1:5" s="128" customFormat="1" ht="78.75" customHeight="1" x14ac:dyDescent="0.25">
      <c r="A24" s="127" t="s">
        <v>160</v>
      </c>
      <c r="B24" s="127" t="s">
        <v>16</v>
      </c>
      <c r="C24" s="127" t="s">
        <v>164</v>
      </c>
      <c r="D24" s="127" t="s">
        <v>165</v>
      </c>
      <c r="E24" s="127" t="s">
        <v>162</v>
      </c>
    </row>
    <row r="25" spans="1:5" s="128" customFormat="1" ht="78.75" customHeight="1" x14ac:dyDescent="0.25">
      <c r="A25" s="137">
        <v>1</v>
      </c>
      <c r="B25" s="129" t="s">
        <v>482</v>
      </c>
      <c r="C25" s="127">
        <v>732</v>
      </c>
      <c r="D25" s="127" t="s">
        <v>205</v>
      </c>
      <c r="E25" s="130">
        <v>5400000</v>
      </c>
    </row>
    <row r="26" spans="1:5" ht="60" x14ac:dyDescent="0.25">
      <c r="A26" s="129">
        <v>2</v>
      </c>
      <c r="B26" s="129" t="s">
        <v>482</v>
      </c>
      <c r="C26" s="138">
        <v>99</v>
      </c>
      <c r="D26" s="131" t="s">
        <v>483</v>
      </c>
      <c r="E26" s="130">
        <v>2550000</v>
      </c>
    </row>
    <row r="27" spans="1:5" hidden="1" x14ac:dyDescent="0.25">
      <c r="A27" s="129">
        <v>2</v>
      </c>
      <c r="B27" s="129"/>
      <c r="C27" s="130"/>
      <c r="D27" s="131"/>
      <c r="E27" s="130"/>
    </row>
    <row r="28" spans="1:5" x14ac:dyDescent="0.25">
      <c r="A28" s="302" t="s">
        <v>163</v>
      </c>
      <c r="B28" s="302"/>
      <c r="C28" s="131" t="s">
        <v>41</v>
      </c>
      <c r="D28" s="131" t="s">
        <v>41</v>
      </c>
      <c r="E28" s="132">
        <f>SUM(E25:E27)</f>
        <v>7950000</v>
      </c>
    </row>
    <row r="29" spans="1:5" ht="7.5" customHeight="1" x14ac:dyDescent="0.25"/>
    <row r="30" spans="1:5" x14ac:dyDescent="0.25">
      <c r="A30" s="290" t="s">
        <v>484</v>
      </c>
      <c r="B30" s="290"/>
      <c r="C30" s="290"/>
      <c r="D30" s="290"/>
      <c r="E30" s="290"/>
    </row>
    <row r="31" spans="1:5" hidden="1" x14ac:dyDescent="0.25"/>
    <row r="32" spans="1:5" s="128" customFormat="1" ht="24.75" customHeight="1" x14ac:dyDescent="0.25">
      <c r="A32" s="127" t="s">
        <v>160</v>
      </c>
      <c r="B32" s="291" t="s">
        <v>16</v>
      </c>
      <c r="C32" s="292"/>
      <c r="D32" s="292"/>
      <c r="E32" s="127" t="s">
        <v>162</v>
      </c>
    </row>
    <row r="33" spans="1:5" x14ac:dyDescent="0.25">
      <c r="A33" s="129">
        <v>1</v>
      </c>
      <c r="B33" s="298" t="s">
        <v>482</v>
      </c>
      <c r="C33" s="299"/>
      <c r="D33" s="304"/>
      <c r="E33" s="130">
        <v>696400</v>
      </c>
    </row>
    <row r="34" spans="1:5" hidden="1" x14ac:dyDescent="0.25">
      <c r="A34" s="129">
        <v>2</v>
      </c>
      <c r="B34" s="293"/>
      <c r="C34" s="294"/>
      <c r="D34" s="294"/>
      <c r="E34" s="130"/>
    </row>
    <row r="35" spans="1:5" x14ac:dyDescent="0.25">
      <c r="A35" s="295" t="s">
        <v>163</v>
      </c>
      <c r="B35" s="296"/>
      <c r="C35" s="296"/>
      <c r="D35" s="296"/>
      <c r="E35" s="132">
        <f>E33</f>
        <v>696400</v>
      </c>
    </row>
    <row r="36" spans="1:5" ht="6" customHeight="1" x14ac:dyDescent="0.25"/>
    <row r="37" spans="1:5" x14ac:dyDescent="0.25">
      <c r="A37" s="290" t="s">
        <v>485</v>
      </c>
      <c r="B37" s="290"/>
      <c r="C37" s="290"/>
      <c r="D37" s="290"/>
      <c r="E37" s="290"/>
    </row>
    <row r="38" spans="1:5" hidden="1" x14ac:dyDescent="0.25"/>
    <row r="39" spans="1:5" s="128" customFormat="1" ht="27" customHeight="1" x14ac:dyDescent="0.25">
      <c r="A39" s="127" t="s">
        <v>160</v>
      </c>
      <c r="B39" s="127" t="s">
        <v>16</v>
      </c>
      <c r="C39" s="300" t="s">
        <v>161</v>
      </c>
      <c r="D39" s="300"/>
      <c r="E39" s="127" t="s">
        <v>162</v>
      </c>
    </row>
    <row r="40" spans="1:5" ht="0.75" customHeight="1" x14ac:dyDescent="0.25">
      <c r="A40" s="129">
        <v>1</v>
      </c>
      <c r="B40" s="129"/>
      <c r="C40" s="301"/>
      <c r="D40" s="301"/>
      <c r="E40" s="130"/>
    </row>
    <row r="41" spans="1:5" hidden="1" x14ac:dyDescent="0.25">
      <c r="A41" s="129">
        <v>2</v>
      </c>
      <c r="B41" s="129"/>
      <c r="C41" s="301"/>
      <c r="D41" s="301"/>
      <c r="E41" s="130"/>
    </row>
    <row r="42" spans="1:5" x14ac:dyDescent="0.25">
      <c r="A42" s="302" t="s">
        <v>163</v>
      </c>
      <c r="B42" s="302"/>
      <c r="C42" s="303" t="s">
        <v>41</v>
      </c>
      <c r="D42" s="303"/>
      <c r="E42" s="130"/>
    </row>
    <row r="44" spans="1:5" x14ac:dyDescent="0.25">
      <c r="A44" s="290" t="s">
        <v>486</v>
      </c>
      <c r="B44" s="290"/>
      <c r="C44" s="290"/>
      <c r="D44" s="290"/>
      <c r="E44" s="290"/>
    </row>
    <row r="45" spans="1:5" hidden="1" x14ac:dyDescent="0.25"/>
    <row r="46" spans="1:5" s="128" customFormat="1" ht="26.25" customHeight="1" x14ac:dyDescent="0.25">
      <c r="A46" s="127" t="s">
        <v>160</v>
      </c>
      <c r="B46" s="291" t="s">
        <v>16</v>
      </c>
      <c r="C46" s="292"/>
      <c r="D46" s="292"/>
      <c r="E46" s="127" t="s">
        <v>162</v>
      </c>
    </row>
    <row r="47" spans="1:5" x14ac:dyDescent="0.25">
      <c r="A47" s="129">
        <v>1</v>
      </c>
      <c r="B47" s="293"/>
      <c r="C47" s="294"/>
      <c r="D47" s="294"/>
      <c r="E47" s="130"/>
    </row>
    <row r="48" spans="1:5" hidden="1" x14ac:dyDescent="0.25">
      <c r="A48" s="129">
        <v>2</v>
      </c>
      <c r="B48" s="293"/>
      <c r="C48" s="294"/>
      <c r="D48" s="294"/>
      <c r="E48" s="130"/>
    </row>
    <row r="49" spans="1:5" x14ac:dyDescent="0.25">
      <c r="A49" s="295" t="s">
        <v>163</v>
      </c>
      <c r="B49" s="296"/>
      <c r="C49" s="296"/>
      <c r="D49" s="296"/>
      <c r="E49" s="130"/>
    </row>
    <row r="50" spans="1:5" ht="9.75" customHeight="1" x14ac:dyDescent="0.25"/>
    <row r="51" spans="1:5" x14ac:dyDescent="0.25">
      <c r="A51" s="290" t="s">
        <v>487</v>
      </c>
      <c r="B51" s="290"/>
      <c r="C51" s="290"/>
      <c r="D51" s="290"/>
      <c r="E51" s="290"/>
    </row>
    <row r="52" spans="1:5" ht="6.75" customHeight="1" x14ac:dyDescent="0.25"/>
    <row r="53" spans="1:5" x14ac:dyDescent="0.25">
      <c r="A53" s="297" t="s">
        <v>488</v>
      </c>
      <c r="B53" s="290"/>
      <c r="C53" s="290"/>
      <c r="D53" s="290"/>
      <c r="E53" s="290"/>
    </row>
    <row r="54" spans="1:5" hidden="1" x14ac:dyDescent="0.25"/>
    <row r="55" spans="1:5" s="128" customFormat="1" ht="26.25" customHeight="1" x14ac:dyDescent="0.25">
      <c r="A55" s="127" t="s">
        <v>160</v>
      </c>
      <c r="B55" s="291" t="s">
        <v>16</v>
      </c>
      <c r="C55" s="292"/>
      <c r="D55" s="292"/>
      <c r="E55" s="127" t="s">
        <v>162</v>
      </c>
    </row>
    <row r="56" spans="1:5" ht="13.5" customHeight="1" x14ac:dyDescent="0.25">
      <c r="A56" s="129">
        <v>1</v>
      </c>
      <c r="B56" s="298" t="s">
        <v>489</v>
      </c>
      <c r="C56" s="299"/>
      <c r="D56" s="299"/>
      <c r="E56" s="130">
        <f>31400659.72+1500000</f>
        <v>32900659.719999999</v>
      </c>
    </row>
    <row r="57" spans="1:5" hidden="1" x14ac:dyDescent="0.25">
      <c r="A57" s="129">
        <v>2</v>
      </c>
      <c r="B57" s="298"/>
      <c r="C57" s="299"/>
      <c r="D57" s="299"/>
      <c r="E57" s="130"/>
    </row>
    <row r="58" spans="1:5" x14ac:dyDescent="0.25">
      <c r="A58" s="295" t="s">
        <v>163</v>
      </c>
      <c r="B58" s="296"/>
      <c r="C58" s="296"/>
      <c r="D58" s="296"/>
      <c r="E58" s="132">
        <f>SUM(E56:E57)</f>
        <v>32900659.719999999</v>
      </c>
    </row>
    <row r="59" spans="1:5" ht="8.25" customHeight="1" x14ac:dyDescent="0.25"/>
    <row r="60" spans="1:5" x14ac:dyDescent="0.25">
      <c r="A60" s="297" t="s">
        <v>166</v>
      </c>
      <c r="B60" s="290"/>
      <c r="C60" s="290"/>
      <c r="D60" s="290"/>
      <c r="E60" s="290"/>
    </row>
    <row r="61" spans="1:5" hidden="1" x14ac:dyDescent="0.25"/>
    <row r="62" spans="1:5" s="128" customFormat="1" ht="30" customHeight="1" x14ac:dyDescent="0.25">
      <c r="A62" s="127" t="s">
        <v>160</v>
      </c>
      <c r="B62" s="291" t="s">
        <v>16</v>
      </c>
      <c r="C62" s="292"/>
      <c r="D62" s="292"/>
      <c r="E62" s="127" t="s">
        <v>162</v>
      </c>
    </row>
    <row r="63" spans="1:5" x14ac:dyDescent="0.25">
      <c r="A63" s="129">
        <v>1</v>
      </c>
      <c r="B63" s="293"/>
      <c r="C63" s="294"/>
      <c r="D63" s="294"/>
      <c r="E63" s="130"/>
    </row>
    <row r="64" spans="1:5" hidden="1" x14ac:dyDescent="0.25">
      <c r="A64" s="129">
        <v>2</v>
      </c>
      <c r="B64" s="293"/>
      <c r="C64" s="294"/>
      <c r="D64" s="294"/>
      <c r="E64" s="130"/>
    </row>
    <row r="65" spans="1:7" x14ac:dyDescent="0.25">
      <c r="A65" s="295" t="s">
        <v>163</v>
      </c>
      <c r="B65" s="296"/>
      <c r="C65" s="296"/>
      <c r="D65" s="296"/>
      <c r="E65" s="130"/>
    </row>
    <row r="66" spans="1:7" ht="9.75" customHeight="1" x14ac:dyDescent="0.25"/>
    <row r="67" spans="1:7" x14ac:dyDescent="0.25">
      <c r="A67" s="297" t="s">
        <v>490</v>
      </c>
      <c r="B67" s="290"/>
      <c r="C67" s="290"/>
      <c r="D67" s="290"/>
      <c r="E67" s="290"/>
    </row>
    <row r="68" spans="1:7" hidden="1" x14ac:dyDescent="0.25"/>
    <row r="69" spans="1:7" s="128" customFormat="1" ht="24" customHeight="1" x14ac:dyDescent="0.25">
      <c r="A69" s="127" t="s">
        <v>160</v>
      </c>
      <c r="B69" s="291" t="s">
        <v>16</v>
      </c>
      <c r="C69" s="292"/>
      <c r="D69" s="292"/>
      <c r="E69" s="127" t="s">
        <v>162</v>
      </c>
      <c r="G69" s="139"/>
    </row>
    <row r="70" spans="1:7" x14ac:dyDescent="0.25">
      <c r="A70" s="129">
        <v>1</v>
      </c>
      <c r="B70" s="293"/>
      <c r="C70" s="294"/>
      <c r="D70" s="294"/>
      <c r="E70" s="130"/>
    </row>
    <row r="71" spans="1:7" hidden="1" x14ac:dyDescent="0.25">
      <c r="A71" s="129">
        <v>2</v>
      </c>
      <c r="B71" s="293"/>
      <c r="C71" s="294"/>
      <c r="D71" s="294"/>
      <c r="E71" s="130"/>
    </row>
    <row r="72" spans="1:7" x14ac:dyDescent="0.25">
      <c r="A72" s="295" t="s">
        <v>163</v>
      </c>
      <c r="B72" s="296"/>
      <c r="C72" s="296"/>
      <c r="D72" s="296"/>
      <c r="E72" s="130"/>
    </row>
    <row r="73" spans="1:7" ht="8.25" customHeight="1" x14ac:dyDescent="0.25"/>
    <row r="74" spans="1:7" x14ac:dyDescent="0.25">
      <c r="A74" s="297" t="s">
        <v>491</v>
      </c>
      <c r="B74" s="290"/>
      <c r="C74" s="290"/>
      <c r="D74" s="290"/>
      <c r="E74" s="290"/>
    </row>
    <row r="75" spans="1:7" hidden="1" x14ac:dyDescent="0.25"/>
    <row r="76" spans="1:7" s="128" customFormat="1" ht="22.5" customHeight="1" x14ac:dyDescent="0.25">
      <c r="A76" s="127" t="s">
        <v>160</v>
      </c>
      <c r="B76" s="291" t="s">
        <v>16</v>
      </c>
      <c r="C76" s="292"/>
      <c r="D76" s="292"/>
      <c r="E76" s="127" t="s">
        <v>162</v>
      </c>
      <c r="G76" s="139"/>
    </row>
    <row r="77" spans="1:7" x14ac:dyDescent="0.25">
      <c r="A77" s="129">
        <v>1</v>
      </c>
      <c r="B77" s="298" t="s">
        <v>456</v>
      </c>
      <c r="C77" s="299"/>
      <c r="D77" s="299"/>
      <c r="E77" s="130">
        <f>310526.32+7496650+1500000</f>
        <v>9307176.3200000003</v>
      </c>
    </row>
    <row r="78" spans="1:7" hidden="1" x14ac:dyDescent="0.25">
      <c r="A78" s="129">
        <v>2</v>
      </c>
      <c r="B78" s="293"/>
      <c r="C78" s="294"/>
      <c r="D78" s="294"/>
      <c r="E78" s="130"/>
    </row>
    <row r="79" spans="1:7" x14ac:dyDescent="0.25">
      <c r="A79" s="295" t="s">
        <v>163</v>
      </c>
      <c r="B79" s="296"/>
      <c r="C79" s="296"/>
      <c r="D79" s="296"/>
      <c r="E79" s="132">
        <f>E77</f>
        <v>9307176.3200000003</v>
      </c>
    </row>
    <row r="80" spans="1:7" ht="8.25" customHeight="1" x14ac:dyDescent="0.25"/>
    <row r="81" spans="1:5" x14ac:dyDescent="0.25">
      <c r="A81" s="290" t="s">
        <v>492</v>
      </c>
      <c r="B81" s="290"/>
      <c r="C81" s="290"/>
      <c r="D81" s="290"/>
      <c r="E81" s="290"/>
    </row>
    <row r="82" spans="1:5" ht="9" hidden="1" customHeight="1" x14ac:dyDescent="0.25"/>
    <row r="83" spans="1:5" s="128" customFormat="1" ht="25.5" customHeight="1" x14ac:dyDescent="0.25">
      <c r="A83" s="127" t="s">
        <v>160</v>
      </c>
      <c r="B83" s="291" t="s">
        <v>16</v>
      </c>
      <c r="C83" s="292"/>
      <c r="D83" s="292"/>
      <c r="E83" s="127" t="s">
        <v>162</v>
      </c>
    </row>
    <row r="84" spans="1:5" x14ac:dyDescent="0.25">
      <c r="A84" s="129"/>
      <c r="B84" s="298"/>
      <c r="C84" s="299"/>
      <c r="D84" s="299"/>
      <c r="E84" s="130"/>
    </row>
    <row r="85" spans="1:5" hidden="1" x14ac:dyDescent="0.25">
      <c r="A85" s="129">
        <v>2</v>
      </c>
      <c r="B85" s="293"/>
      <c r="C85" s="294"/>
      <c r="D85" s="294"/>
      <c r="E85" s="130"/>
    </row>
    <row r="86" spans="1:5" x14ac:dyDescent="0.25">
      <c r="A86" s="295" t="s">
        <v>163</v>
      </c>
      <c r="B86" s="296"/>
      <c r="C86" s="296"/>
      <c r="D86" s="296"/>
      <c r="E86" s="132"/>
    </row>
    <row r="87" spans="1:5" ht="0.75" customHeight="1" x14ac:dyDescent="0.25"/>
    <row r="88" spans="1:5" x14ac:dyDescent="0.25">
      <c r="A88" s="290" t="s">
        <v>493</v>
      </c>
      <c r="B88" s="290"/>
      <c r="C88" s="290"/>
      <c r="D88" s="290"/>
      <c r="E88" s="290"/>
    </row>
    <row r="89" spans="1:5" ht="3" hidden="1" customHeight="1" x14ac:dyDescent="0.25"/>
    <row r="90" spans="1:5" s="128" customFormat="1" ht="24" customHeight="1" x14ac:dyDescent="0.25">
      <c r="A90" s="127" t="s">
        <v>160</v>
      </c>
      <c r="B90" s="291" t="s">
        <v>16</v>
      </c>
      <c r="C90" s="292"/>
      <c r="D90" s="292"/>
      <c r="E90" s="127" t="s">
        <v>162</v>
      </c>
    </row>
    <row r="91" spans="1:5" x14ac:dyDescent="0.25">
      <c r="A91" s="129">
        <v>1</v>
      </c>
      <c r="B91" s="293"/>
      <c r="C91" s="294"/>
      <c r="D91" s="294"/>
      <c r="E91" s="130"/>
    </row>
    <row r="92" spans="1:5" hidden="1" x14ac:dyDescent="0.25">
      <c r="A92" s="129">
        <v>2</v>
      </c>
      <c r="B92" s="293"/>
      <c r="C92" s="294"/>
      <c r="D92" s="294"/>
      <c r="E92" s="130"/>
    </row>
    <row r="93" spans="1:5" x14ac:dyDescent="0.25">
      <c r="A93" s="295" t="s">
        <v>163</v>
      </c>
      <c r="B93" s="296"/>
      <c r="C93" s="296"/>
      <c r="D93" s="296"/>
      <c r="E93" s="130"/>
    </row>
    <row r="96" spans="1:5" s="133" customFormat="1" x14ac:dyDescent="0.25">
      <c r="E96" s="134">
        <f>E12+E20+E28+E35+E42+E49+E58+E65+E72+E79+E86+E93</f>
        <v>215252377.23999998</v>
      </c>
    </row>
    <row r="97" spans="5:5" x14ac:dyDescent="0.25">
      <c r="E97" s="135" t="e">
        <f>#REF!</f>
        <v>#REF!</v>
      </c>
    </row>
    <row r="98" spans="5:5" x14ac:dyDescent="0.25">
      <c r="E98" s="136" t="e">
        <f>E96-E97</f>
        <v>#REF!</v>
      </c>
    </row>
  </sheetData>
  <mergeCells count="59">
    <mergeCell ref="A14:E14"/>
    <mergeCell ref="D1:E1"/>
    <mergeCell ref="A3:E3"/>
    <mergeCell ref="A5:E5"/>
    <mergeCell ref="A7:E7"/>
    <mergeCell ref="A12:B12"/>
    <mergeCell ref="A37:E37"/>
    <mergeCell ref="A16:E16"/>
    <mergeCell ref="B18:D18"/>
    <mergeCell ref="B19:D19"/>
    <mergeCell ref="A20:D20"/>
    <mergeCell ref="A22:E22"/>
    <mergeCell ref="A28:B28"/>
    <mergeCell ref="A30:E30"/>
    <mergeCell ref="B32:D32"/>
    <mergeCell ref="B33:D33"/>
    <mergeCell ref="B34:D34"/>
    <mergeCell ref="A35:D35"/>
    <mergeCell ref="A53:E53"/>
    <mergeCell ref="C39:D39"/>
    <mergeCell ref="C40:D40"/>
    <mergeCell ref="C41:D41"/>
    <mergeCell ref="A42:B42"/>
    <mergeCell ref="C42:D42"/>
    <mergeCell ref="A44:E44"/>
    <mergeCell ref="B46:D46"/>
    <mergeCell ref="B47:D47"/>
    <mergeCell ref="B48:D48"/>
    <mergeCell ref="A49:D49"/>
    <mergeCell ref="A51:E51"/>
    <mergeCell ref="B70:D70"/>
    <mergeCell ref="B55:D55"/>
    <mergeCell ref="B56:D56"/>
    <mergeCell ref="B57:D57"/>
    <mergeCell ref="A58:D58"/>
    <mergeCell ref="A60:E60"/>
    <mergeCell ref="B62:D62"/>
    <mergeCell ref="B63:D63"/>
    <mergeCell ref="B64:D64"/>
    <mergeCell ref="A65:D65"/>
    <mergeCell ref="A67:E67"/>
    <mergeCell ref="B69:D69"/>
    <mergeCell ref="A86:D86"/>
    <mergeCell ref="B71:D71"/>
    <mergeCell ref="A72:D72"/>
    <mergeCell ref="A74:E74"/>
    <mergeCell ref="B76:D76"/>
    <mergeCell ref="B77:D77"/>
    <mergeCell ref="B78:D78"/>
    <mergeCell ref="A79:D79"/>
    <mergeCell ref="A81:E81"/>
    <mergeCell ref="B83:D83"/>
    <mergeCell ref="B84:D84"/>
    <mergeCell ref="B85:D85"/>
    <mergeCell ref="A88:E88"/>
    <mergeCell ref="B90:D90"/>
    <mergeCell ref="B91:D91"/>
    <mergeCell ref="B92:D92"/>
    <mergeCell ref="A93:D93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3"/>
  <sheetViews>
    <sheetView topLeftCell="A260" workbookViewId="0">
      <selection activeCell="J264" sqref="J264"/>
    </sheetView>
  </sheetViews>
  <sheetFormatPr defaultColWidth="0.85546875" defaultRowHeight="15" x14ac:dyDescent="0.25"/>
  <cols>
    <col min="1" max="1" width="3.140625" style="17" customWidth="1"/>
    <col min="2" max="2" width="23" style="17" customWidth="1"/>
    <col min="3" max="3" width="16.7109375" style="17" customWidth="1"/>
    <col min="4" max="4" width="16.5703125" style="17" customWidth="1"/>
    <col min="5" max="5" width="17.5703125" style="17" customWidth="1"/>
    <col min="6" max="6" width="17.85546875" style="17" customWidth="1"/>
    <col min="7" max="7" width="16.140625" style="17" customWidth="1"/>
    <col min="8" max="8" width="18.140625" style="17" customWidth="1"/>
    <col min="9" max="9" width="14.85546875" style="17" customWidth="1"/>
    <col min="10" max="10" width="23.42578125" style="17" customWidth="1"/>
    <col min="11" max="16" width="0.85546875" style="17"/>
    <col min="17" max="17" width="10" style="17" bestFit="1" customWidth="1"/>
    <col min="18" max="16384" width="0.85546875" style="17"/>
  </cols>
  <sheetData>
    <row r="1" spans="1:17" x14ac:dyDescent="0.25">
      <c r="A1" s="319" t="s">
        <v>398</v>
      </c>
      <c r="B1" s="319"/>
      <c r="C1" s="319"/>
      <c r="D1" s="319"/>
      <c r="E1" s="319"/>
      <c r="F1" s="319"/>
      <c r="G1" s="319"/>
      <c r="H1" s="319"/>
      <c r="I1" s="319"/>
      <c r="J1" s="319"/>
    </row>
    <row r="3" spans="1:17" x14ac:dyDescent="0.25">
      <c r="A3" s="319" t="s">
        <v>399</v>
      </c>
      <c r="B3" s="319"/>
      <c r="C3" s="319"/>
      <c r="D3" s="319"/>
      <c r="E3" s="319"/>
      <c r="F3" s="319"/>
      <c r="G3" s="319"/>
      <c r="H3" s="319"/>
      <c r="I3" s="319"/>
      <c r="J3" s="319"/>
    </row>
    <row r="4" spans="1:17" s="18" customFormat="1" ht="14.25" x14ac:dyDescent="0.25">
      <c r="A4" s="18" t="s">
        <v>103</v>
      </c>
      <c r="C4" s="356" t="s">
        <v>430</v>
      </c>
      <c r="D4" s="356"/>
      <c r="E4" s="356"/>
      <c r="F4" s="356"/>
      <c r="G4" s="356"/>
      <c r="H4" s="356"/>
      <c r="I4" s="356"/>
      <c r="J4" s="356"/>
    </row>
    <row r="5" spans="1:17" s="175" customFormat="1" x14ac:dyDescent="0.25">
      <c r="A5" s="319"/>
      <c r="B5" s="319"/>
      <c r="C5" s="319"/>
      <c r="D5" s="319"/>
      <c r="E5" s="319"/>
      <c r="F5" s="319"/>
      <c r="G5" s="319"/>
      <c r="H5" s="319"/>
      <c r="I5" s="319"/>
      <c r="J5" s="319"/>
    </row>
    <row r="6" spans="1:17" s="18" customFormat="1" ht="21" customHeight="1" x14ac:dyDescent="0.25">
      <c r="A6" s="19" t="s">
        <v>104</v>
      </c>
      <c r="B6" s="19"/>
      <c r="C6" s="19"/>
      <c r="D6" s="355" t="s">
        <v>431</v>
      </c>
      <c r="E6" s="355"/>
      <c r="F6" s="355"/>
      <c r="G6" s="355"/>
      <c r="H6" s="355"/>
      <c r="I6" s="355"/>
      <c r="J6" s="355"/>
    </row>
    <row r="7" spans="1:17" s="175" customFormat="1" x14ac:dyDescent="0.25">
      <c r="A7" s="319" t="s">
        <v>105</v>
      </c>
      <c r="B7" s="319"/>
      <c r="C7" s="319"/>
      <c r="D7" s="319"/>
      <c r="E7" s="319"/>
      <c r="F7" s="319"/>
      <c r="G7" s="319"/>
      <c r="H7" s="319"/>
      <c r="I7" s="319"/>
      <c r="J7" s="319"/>
    </row>
    <row r="8" spans="1:17" s="20" customFormat="1" x14ac:dyDescent="0.25">
      <c r="A8" s="349" t="s">
        <v>106</v>
      </c>
      <c r="B8" s="349" t="s">
        <v>107</v>
      </c>
      <c r="C8" s="349" t="s">
        <v>108</v>
      </c>
      <c r="D8" s="313" t="s">
        <v>109</v>
      </c>
      <c r="E8" s="314"/>
      <c r="F8" s="314"/>
      <c r="G8" s="314"/>
      <c r="H8" s="349" t="s">
        <v>110</v>
      </c>
      <c r="I8" s="349" t="s">
        <v>111</v>
      </c>
      <c r="J8" s="352" t="s">
        <v>112</v>
      </c>
    </row>
    <row r="9" spans="1:17" s="20" customFormat="1" x14ac:dyDescent="0.25">
      <c r="A9" s="350"/>
      <c r="B9" s="350"/>
      <c r="C9" s="350"/>
      <c r="D9" s="349" t="s">
        <v>113</v>
      </c>
      <c r="E9" s="313" t="s">
        <v>0</v>
      </c>
      <c r="F9" s="314"/>
      <c r="G9" s="314"/>
      <c r="H9" s="350"/>
      <c r="I9" s="350"/>
      <c r="J9" s="353"/>
    </row>
    <row r="10" spans="1:17" s="20" customFormat="1" ht="38.25" x14ac:dyDescent="0.25">
      <c r="A10" s="351"/>
      <c r="B10" s="351"/>
      <c r="C10" s="351"/>
      <c r="D10" s="351"/>
      <c r="E10" s="177" t="s">
        <v>114</v>
      </c>
      <c r="F10" s="177" t="s">
        <v>115</v>
      </c>
      <c r="G10" s="177" t="s">
        <v>116</v>
      </c>
      <c r="H10" s="351"/>
      <c r="I10" s="351"/>
      <c r="J10" s="354"/>
    </row>
    <row r="11" spans="1:17" s="175" customFormat="1" x14ac:dyDescent="0.25">
      <c r="A11" s="180">
        <v>1</v>
      </c>
      <c r="B11" s="180">
        <v>2</v>
      </c>
      <c r="C11" s="180">
        <v>3</v>
      </c>
      <c r="D11" s="180">
        <v>4</v>
      </c>
      <c r="E11" s="180">
        <v>5</v>
      </c>
      <c r="F11" s="180">
        <v>6</v>
      </c>
      <c r="G11" s="180">
        <v>7</v>
      </c>
      <c r="H11" s="180">
        <v>8</v>
      </c>
      <c r="I11" s="180">
        <v>9</v>
      </c>
      <c r="J11" s="180">
        <v>10</v>
      </c>
    </row>
    <row r="12" spans="1:17" ht="38.25" x14ac:dyDescent="0.25">
      <c r="A12" s="23" t="s">
        <v>17</v>
      </c>
      <c r="B12" s="178" t="s">
        <v>413</v>
      </c>
      <c r="C12" s="37">
        <v>6.5</v>
      </c>
      <c r="D12" s="37">
        <v>14764</v>
      </c>
      <c r="E12" s="37">
        <v>11357</v>
      </c>
      <c r="F12" s="37">
        <v>0</v>
      </c>
      <c r="G12" s="37">
        <v>3407</v>
      </c>
      <c r="H12" s="158"/>
      <c r="I12" s="37"/>
      <c r="J12" s="37">
        <v>1151612</v>
      </c>
    </row>
    <row r="13" spans="1:17" ht="39.75" customHeight="1" x14ac:dyDescent="0.25">
      <c r="A13" s="23"/>
      <c r="B13" s="178" t="s">
        <v>220</v>
      </c>
      <c r="C13" s="181">
        <v>10</v>
      </c>
      <c r="D13" s="37">
        <v>2000</v>
      </c>
      <c r="E13" s="37"/>
      <c r="F13" s="37"/>
      <c r="G13" s="37"/>
      <c r="H13" s="158"/>
      <c r="I13" s="37"/>
      <c r="J13" s="37">
        <v>20000</v>
      </c>
    </row>
    <row r="14" spans="1:17" ht="38.25" x14ac:dyDescent="0.25">
      <c r="A14" s="23" t="s">
        <v>19</v>
      </c>
      <c r="B14" s="178" t="s">
        <v>414</v>
      </c>
      <c r="C14" s="37">
        <v>6.5</v>
      </c>
      <c r="D14" s="37">
        <f>E14+G14</f>
        <v>90395.75</v>
      </c>
      <c r="E14" s="37">
        <v>17892</v>
      </c>
      <c r="F14" s="37"/>
      <c r="G14" s="37">
        <v>72503.75</v>
      </c>
      <c r="H14" s="158"/>
      <c r="I14" s="37"/>
      <c r="J14" s="37">
        <v>587572</v>
      </c>
      <c r="Q14" s="17">
        <f>C14*D14</f>
        <v>587572.375</v>
      </c>
    </row>
    <row r="15" spans="1:17" ht="51" x14ac:dyDescent="0.25">
      <c r="A15" s="23" t="s">
        <v>40</v>
      </c>
      <c r="B15" s="178" t="s">
        <v>415</v>
      </c>
      <c r="C15" s="37">
        <v>11.5</v>
      </c>
      <c r="D15" s="37">
        <v>27305</v>
      </c>
      <c r="E15" s="37">
        <v>21483</v>
      </c>
      <c r="F15" s="37">
        <v>0</v>
      </c>
      <c r="G15" s="37">
        <v>5822</v>
      </c>
      <c r="H15" s="158"/>
      <c r="I15" s="37"/>
      <c r="J15" s="37">
        <v>3768164</v>
      </c>
    </row>
    <row r="16" spans="1:17" ht="38.25" x14ac:dyDescent="0.25">
      <c r="A16" s="23" t="s">
        <v>50</v>
      </c>
      <c r="B16" s="178" t="s">
        <v>416</v>
      </c>
      <c r="C16" s="37">
        <v>9.1999999999999993</v>
      </c>
      <c r="D16" s="37">
        <v>35685</v>
      </c>
      <c r="E16" s="37">
        <v>17573</v>
      </c>
      <c r="F16" s="37">
        <v>0</v>
      </c>
      <c r="G16" s="37">
        <v>18112</v>
      </c>
      <c r="H16" s="158"/>
      <c r="I16" s="37"/>
      <c r="J16" s="37">
        <v>3939654</v>
      </c>
    </row>
    <row r="17" spans="1:10" ht="25.5" x14ac:dyDescent="0.25">
      <c r="A17" s="23"/>
      <c r="B17" s="178" t="s">
        <v>220</v>
      </c>
      <c r="C17" s="181">
        <v>35</v>
      </c>
      <c r="D17" s="37">
        <v>2000</v>
      </c>
      <c r="E17" s="37"/>
      <c r="F17" s="37"/>
      <c r="G17" s="37"/>
      <c r="H17" s="158"/>
      <c r="I17" s="37"/>
      <c r="J17" s="37">
        <v>70000</v>
      </c>
    </row>
    <row r="18" spans="1:10" ht="38.25" x14ac:dyDescent="0.25">
      <c r="A18" s="23" t="s">
        <v>61</v>
      </c>
      <c r="B18" s="178" t="s">
        <v>417</v>
      </c>
      <c r="C18" s="37">
        <v>15.75</v>
      </c>
      <c r="D18" s="37">
        <v>24379</v>
      </c>
      <c r="E18" s="37">
        <v>17832</v>
      </c>
      <c r="F18" s="37">
        <v>248</v>
      </c>
      <c r="G18" s="37">
        <v>6299</v>
      </c>
      <c r="H18" s="158"/>
      <c r="I18" s="37"/>
      <c r="J18" s="37">
        <v>4607657</v>
      </c>
    </row>
    <row r="19" spans="1:10" ht="25.5" x14ac:dyDescent="0.25">
      <c r="A19" s="23"/>
      <c r="B19" s="178" t="s">
        <v>220</v>
      </c>
      <c r="C19" s="37">
        <v>20</v>
      </c>
      <c r="D19" s="37">
        <v>1500</v>
      </c>
      <c r="E19" s="37"/>
      <c r="F19" s="37"/>
      <c r="G19" s="37"/>
      <c r="H19" s="158"/>
      <c r="I19" s="37"/>
      <c r="J19" s="37">
        <v>30000</v>
      </c>
    </row>
    <row r="20" spans="1:10" ht="38.25" x14ac:dyDescent="0.25">
      <c r="A20" s="23" t="s">
        <v>62</v>
      </c>
      <c r="B20" s="178" t="s">
        <v>418</v>
      </c>
      <c r="C20" s="37">
        <v>142.36000000000001</v>
      </c>
      <c r="D20" s="37">
        <v>30623</v>
      </c>
      <c r="E20" s="37">
        <v>19626</v>
      </c>
      <c r="F20" s="37">
        <v>4268</v>
      </c>
      <c r="G20" s="37">
        <v>6729</v>
      </c>
      <c r="H20" s="158"/>
      <c r="I20" s="37"/>
      <c r="J20" s="37">
        <v>58874124</v>
      </c>
    </row>
    <row r="21" spans="1:10" ht="25.5" x14ac:dyDescent="0.25">
      <c r="A21" s="23"/>
      <c r="B21" s="178" t="s">
        <v>222</v>
      </c>
      <c r="C21" s="37">
        <v>160</v>
      </c>
      <c r="D21" s="37">
        <v>2500</v>
      </c>
      <c r="E21" s="37"/>
      <c r="F21" s="37"/>
      <c r="G21" s="37"/>
      <c r="H21" s="158"/>
      <c r="I21" s="37"/>
      <c r="J21" s="37">
        <v>400000</v>
      </c>
    </row>
    <row r="22" spans="1:10" ht="38.25" x14ac:dyDescent="0.25">
      <c r="A22" s="23" t="s">
        <v>63</v>
      </c>
      <c r="B22" s="178" t="s">
        <v>419</v>
      </c>
      <c r="C22" s="37">
        <v>36.5</v>
      </c>
      <c r="D22" s="37">
        <v>37263</v>
      </c>
      <c r="E22" s="37">
        <v>25620</v>
      </c>
      <c r="F22" s="37">
        <v>0</v>
      </c>
      <c r="G22" s="37">
        <v>11643</v>
      </c>
      <c r="H22" s="158"/>
      <c r="I22" s="37"/>
      <c r="J22" s="37">
        <v>19451352</v>
      </c>
    </row>
    <row r="23" spans="1:10" ht="25.5" x14ac:dyDescent="0.25">
      <c r="A23" s="23"/>
      <c r="B23" s="178" t="s">
        <v>222</v>
      </c>
      <c r="C23" s="37">
        <v>40</v>
      </c>
      <c r="D23" s="37">
        <v>2500</v>
      </c>
      <c r="E23" s="37"/>
      <c r="F23" s="37"/>
      <c r="G23" s="37"/>
      <c r="H23" s="158"/>
      <c r="I23" s="37"/>
      <c r="J23" s="37">
        <v>100000</v>
      </c>
    </row>
    <row r="24" spans="1:10" x14ac:dyDescent="0.25">
      <c r="A24" s="23"/>
      <c r="B24" s="178"/>
      <c r="C24" s="37"/>
      <c r="D24" s="37"/>
      <c r="E24" s="37"/>
      <c r="F24" s="37"/>
      <c r="G24" s="37"/>
      <c r="H24" s="158"/>
      <c r="I24" s="37"/>
      <c r="J24" s="37"/>
    </row>
    <row r="25" spans="1:10" x14ac:dyDescent="0.25">
      <c r="A25" s="348" t="s">
        <v>117</v>
      </c>
      <c r="B25" s="348"/>
      <c r="C25" s="180" t="s">
        <v>41</v>
      </c>
      <c r="D25" s="37"/>
      <c r="E25" s="180" t="s">
        <v>41</v>
      </c>
      <c r="F25" s="180" t="s">
        <v>41</v>
      </c>
      <c r="G25" s="180" t="s">
        <v>41</v>
      </c>
      <c r="H25" s="180" t="s">
        <v>41</v>
      </c>
      <c r="I25" s="180" t="s">
        <v>41</v>
      </c>
      <c r="J25" s="37">
        <f>SUM(J12:J24)</f>
        <v>93000135</v>
      </c>
    </row>
    <row r="26" spans="1:10" ht="14.25" customHeight="1" x14ac:dyDescent="0.25">
      <c r="A26" s="21"/>
      <c r="B26" s="21"/>
      <c r="C26" s="175"/>
      <c r="D26" s="22"/>
      <c r="E26" s="175"/>
      <c r="F26" s="175"/>
      <c r="G26" s="175"/>
      <c r="H26" s="175"/>
      <c r="I26" s="175"/>
      <c r="J26" s="22"/>
    </row>
    <row r="27" spans="1:10" ht="14.25" customHeight="1" x14ac:dyDescent="0.25">
      <c r="A27" s="319" t="s">
        <v>494</v>
      </c>
      <c r="B27" s="319"/>
      <c r="C27" s="319"/>
      <c r="D27" s="319"/>
      <c r="E27" s="319"/>
      <c r="F27" s="319"/>
      <c r="G27" s="319"/>
      <c r="H27" s="319"/>
      <c r="I27" s="319"/>
      <c r="J27" s="319"/>
    </row>
    <row r="28" spans="1:10" hidden="1" x14ac:dyDescent="0.25"/>
    <row r="29" spans="1:10" s="187" customFormat="1" ht="51.75" customHeight="1" x14ac:dyDescent="0.25">
      <c r="A29" s="186" t="s">
        <v>106</v>
      </c>
      <c r="B29" s="365" t="s">
        <v>495</v>
      </c>
      <c r="C29" s="366"/>
      <c r="D29" s="366"/>
      <c r="E29" s="366"/>
      <c r="F29" s="367"/>
      <c r="G29" s="186" t="s">
        <v>496</v>
      </c>
      <c r="H29" s="186" t="s">
        <v>497</v>
      </c>
      <c r="I29" s="186" t="s">
        <v>498</v>
      </c>
      <c r="J29" s="186" t="s">
        <v>118</v>
      </c>
    </row>
    <row r="30" spans="1:10" s="187" customFormat="1" ht="15.75" customHeight="1" x14ac:dyDescent="0.25">
      <c r="A30" s="188">
        <v>1</v>
      </c>
      <c r="B30" s="368">
        <v>2</v>
      </c>
      <c r="C30" s="369"/>
      <c r="D30" s="369"/>
      <c r="E30" s="369"/>
      <c r="F30" s="370"/>
      <c r="G30" s="188">
        <v>3</v>
      </c>
      <c r="H30" s="188">
        <v>4</v>
      </c>
      <c r="I30" s="188">
        <v>5</v>
      </c>
      <c r="J30" s="188">
        <v>6</v>
      </c>
    </row>
    <row r="31" spans="1:10" ht="0.75" customHeight="1" x14ac:dyDescent="0.25">
      <c r="A31" s="30"/>
      <c r="B31" s="358"/>
      <c r="C31" s="359"/>
      <c r="D31" s="359"/>
      <c r="E31" s="359"/>
      <c r="F31" s="360"/>
      <c r="G31" s="2"/>
      <c r="H31" s="2"/>
      <c r="I31" s="2"/>
      <c r="J31" s="2"/>
    </row>
    <row r="32" spans="1:10" ht="17.25" customHeight="1" x14ac:dyDescent="0.25">
      <c r="A32" s="30" t="s">
        <v>17</v>
      </c>
      <c r="B32" s="358" t="s">
        <v>503</v>
      </c>
      <c r="C32" s="359"/>
      <c r="D32" s="359"/>
      <c r="E32" s="359"/>
      <c r="F32" s="360"/>
      <c r="G32" s="2">
        <v>1000</v>
      </c>
      <c r="H32" s="2">
        <v>50</v>
      </c>
      <c r="I32" s="2">
        <v>1</v>
      </c>
      <c r="J32" s="2">
        <v>50000</v>
      </c>
    </row>
    <row r="33" spans="1:10" x14ac:dyDescent="0.25">
      <c r="A33" s="31"/>
      <c r="B33" s="310" t="s">
        <v>117</v>
      </c>
      <c r="C33" s="311"/>
      <c r="D33" s="311"/>
      <c r="E33" s="311"/>
      <c r="F33" s="312"/>
      <c r="G33" s="180" t="s">
        <v>41</v>
      </c>
      <c r="H33" s="180" t="s">
        <v>41</v>
      </c>
      <c r="I33" s="180" t="s">
        <v>41</v>
      </c>
      <c r="J33" s="2"/>
    </row>
    <row r="34" spans="1:10" ht="5.25" customHeight="1" x14ac:dyDescent="0.25"/>
    <row r="35" spans="1:10" x14ac:dyDescent="0.25">
      <c r="A35" s="319" t="s">
        <v>499</v>
      </c>
      <c r="B35" s="319"/>
      <c r="C35" s="319"/>
      <c r="D35" s="319"/>
      <c r="E35" s="319"/>
      <c r="F35" s="319"/>
      <c r="G35" s="319"/>
      <c r="H35" s="319"/>
      <c r="I35" s="319"/>
      <c r="J35" s="319"/>
    </row>
    <row r="36" spans="1:10" hidden="1" x14ac:dyDescent="0.25"/>
    <row r="37" spans="1:10" s="187" customFormat="1" ht="51.75" customHeight="1" x14ac:dyDescent="0.25">
      <c r="A37" s="186" t="s">
        <v>106</v>
      </c>
      <c r="B37" s="371" t="s">
        <v>495</v>
      </c>
      <c r="C37" s="371"/>
      <c r="D37" s="371"/>
      <c r="E37" s="371"/>
      <c r="F37" s="371"/>
      <c r="G37" s="186" t="s">
        <v>500</v>
      </c>
      <c r="H37" s="186" t="s">
        <v>501</v>
      </c>
      <c r="I37" s="186" t="s">
        <v>502</v>
      </c>
      <c r="J37" s="186" t="s">
        <v>118</v>
      </c>
    </row>
    <row r="38" spans="1:10" s="187" customFormat="1" ht="12" x14ac:dyDescent="0.25">
      <c r="A38" s="188">
        <v>1</v>
      </c>
      <c r="B38" s="368">
        <v>2</v>
      </c>
      <c r="C38" s="369"/>
      <c r="D38" s="369"/>
      <c r="E38" s="369"/>
      <c r="F38" s="370"/>
      <c r="G38" s="188">
        <v>3</v>
      </c>
      <c r="H38" s="188">
        <v>4</v>
      </c>
      <c r="I38" s="188">
        <v>5</v>
      </c>
      <c r="J38" s="188">
        <v>6</v>
      </c>
    </row>
    <row r="39" spans="1:10" ht="0.75" customHeight="1" x14ac:dyDescent="0.25">
      <c r="A39" s="30"/>
      <c r="B39" s="307"/>
      <c r="C39" s="308"/>
      <c r="D39" s="308"/>
      <c r="E39" s="308"/>
      <c r="F39" s="309"/>
      <c r="G39" s="24"/>
      <c r="H39" s="24"/>
      <c r="I39" s="24"/>
      <c r="J39" s="24"/>
    </row>
    <row r="40" spans="1:10" hidden="1" x14ac:dyDescent="0.25">
      <c r="A40" s="30"/>
      <c r="B40" s="307"/>
      <c r="C40" s="308"/>
      <c r="D40" s="308"/>
      <c r="E40" s="308"/>
      <c r="F40" s="309"/>
      <c r="G40" s="24"/>
      <c r="H40" s="24"/>
      <c r="I40" s="24"/>
      <c r="J40" s="24"/>
    </row>
    <row r="41" spans="1:10" x14ac:dyDescent="0.25">
      <c r="A41" s="31"/>
      <c r="B41" s="310" t="s">
        <v>117</v>
      </c>
      <c r="C41" s="311"/>
      <c r="D41" s="311"/>
      <c r="E41" s="311"/>
      <c r="F41" s="312"/>
      <c r="G41" s="180" t="s">
        <v>41</v>
      </c>
      <c r="H41" s="180" t="s">
        <v>41</v>
      </c>
      <c r="I41" s="180" t="s">
        <v>41</v>
      </c>
      <c r="J41" s="2"/>
    </row>
    <row r="42" spans="1:10" x14ac:dyDescent="0.25">
      <c r="A42" s="21"/>
      <c r="B42" s="21"/>
      <c r="C42" s="175"/>
      <c r="D42" s="22"/>
      <c r="E42" s="175"/>
      <c r="F42" s="175"/>
      <c r="G42" s="175"/>
      <c r="H42" s="175"/>
      <c r="I42" s="175"/>
      <c r="J42" s="22"/>
    </row>
    <row r="43" spans="1:10" ht="34.5" customHeight="1" x14ac:dyDescent="0.25">
      <c r="A43" s="339" t="s">
        <v>504</v>
      </c>
      <c r="B43" s="339"/>
      <c r="C43" s="339"/>
      <c r="D43" s="339"/>
      <c r="E43" s="339"/>
      <c r="F43" s="339"/>
      <c r="G43" s="339"/>
      <c r="H43" s="339"/>
      <c r="I43" s="339"/>
      <c r="J43" s="339"/>
    </row>
    <row r="44" spans="1:10" x14ac:dyDescent="0.25">
      <c r="B44" s="340" t="str">
        <f t="shared" ref="B44" si="0">$B$12</f>
        <v>Другие работники дошкольного отделения (местный бюджет)</v>
      </c>
      <c r="C44" s="340"/>
      <c r="D44" s="340"/>
      <c r="E44" s="340"/>
    </row>
    <row r="45" spans="1:10" s="175" customFormat="1" ht="51" x14ac:dyDescent="0.25">
      <c r="A45" s="177" t="s">
        <v>106</v>
      </c>
      <c r="B45" s="341" t="s">
        <v>119</v>
      </c>
      <c r="C45" s="341"/>
      <c r="D45" s="341"/>
      <c r="E45" s="341"/>
      <c r="F45" s="341"/>
      <c r="G45" s="341"/>
      <c r="H45" s="341"/>
      <c r="I45" s="177" t="s">
        <v>120</v>
      </c>
      <c r="J45" s="177" t="s">
        <v>121</v>
      </c>
    </row>
    <row r="46" spans="1:10" s="175" customFormat="1" x14ac:dyDescent="0.25">
      <c r="A46" s="180">
        <v>1</v>
      </c>
      <c r="B46" s="316">
        <v>2</v>
      </c>
      <c r="C46" s="317"/>
      <c r="D46" s="317"/>
      <c r="E46" s="317"/>
      <c r="F46" s="317"/>
      <c r="G46" s="317"/>
      <c r="H46" s="318"/>
      <c r="I46" s="180">
        <v>3</v>
      </c>
      <c r="J46" s="180">
        <v>4</v>
      </c>
    </row>
    <row r="47" spans="1:10" x14ac:dyDescent="0.25">
      <c r="A47" s="23" t="s">
        <v>17</v>
      </c>
      <c r="B47" s="307" t="s">
        <v>122</v>
      </c>
      <c r="C47" s="308"/>
      <c r="D47" s="308"/>
      <c r="E47" s="308"/>
      <c r="F47" s="308"/>
      <c r="G47" s="308"/>
      <c r="H47" s="309"/>
      <c r="I47" s="180" t="s">
        <v>41</v>
      </c>
      <c r="J47" s="24">
        <f>J48</f>
        <v>253354.64</v>
      </c>
    </row>
    <row r="48" spans="1:10" x14ac:dyDescent="0.25">
      <c r="A48" s="342" t="s">
        <v>80</v>
      </c>
      <c r="B48" s="329" t="s">
        <v>0</v>
      </c>
      <c r="C48" s="330"/>
      <c r="D48" s="330"/>
      <c r="E48" s="330"/>
      <c r="F48" s="330"/>
      <c r="G48" s="330"/>
      <c r="H48" s="331"/>
      <c r="I48" s="346">
        <v>1151612</v>
      </c>
      <c r="J48" s="334">
        <f>I48*0.22</f>
        <v>253354.64</v>
      </c>
    </row>
    <row r="49" spans="1:10" x14ac:dyDescent="0.25">
      <c r="A49" s="343"/>
      <c r="B49" s="336" t="s">
        <v>123</v>
      </c>
      <c r="C49" s="337"/>
      <c r="D49" s="337"/>
      <c r="E49" s="337"/>
      <c r="F49" s="337"/>
      <c r="G49" s="337"/>
      <c r="H49" s="338"/>
      <c r="I49" s="347"/>
      <c r="J49" s="335"/>
    </row>
    <row r="50" spans="1:10" x14ac:dyDescent="0.25">
      <c r="A50" s="23" t="s">
        <v>81</v>
      </c>
      <c r="B50" s="307" t="s">
        <v>124</v>
      </c>
      <c r="C50" s="308"/>
      <c r="D50" s="308"/>
      <c r="E50" s="308"/>
      <c r="F50" s="308"/>
      <c r="G50" s="308"/>
      <c r="H50" s="309"/>
      <c r="I50" s="2"/>
      <c r="J50" s="24"/>
    </row>
    <row r="51" spans="1:10" x14ac:dyDescent="0.25">
      <c r="A51" s="23" t="s">
        <v>82</v>
      </c>
      <c r="B51" s="307" t="s">
        <v>125</v>
      </c>
      <c r="C51" s="308"/>
      <c r="D51" s="308"/>
      <c r="E51" s="308"/>
      <c r="F51" s="308"/>
      <c r="G51" s="308"/>
      <c r="H51" s="309"/>
      <c r="I51" s="2"/>
      <c r="J51" s="24"/>
    </row>
    <row r="52" spans="1:10" x14ac:dyDescent="0.25">
      <c r="A52" s="23" t="s">
        <v>19</v>
      </c>
      <c r="B52" s="307" t="s">
        <v>126</v>
      </c>
      <c r="C52" s="308"/>
      <c r="D52" s="308"/>
      <c r="E52" s="308"/>
      <c r="F52" s="308"/>
      <c r="G52" s="308"/>
      <c r="H52" s="309"/>
      <c r="I52" s="180" t="s">
        <v>41</v>
      </c>
      <c r="J52" s="24">
        <f>J53+J56</f>
        <v>35699.972000000002</v>
      </c>
    </row>
    <row r="53" spans="1:10" x14ac:dyDescent="0.25">
      <c r="A53" s="342" t="s">
        <v>127</v>
      </c>
      <c r="B53" s="329" t="s">
        <v>0</v>
      </c>
      <c r="C53" s="330"/>
      <c r="D53" s="330"/>
      <c r="E53" s="330"/>
      <c r="F53" s="330"/>
      <c r="G53" s="330"/>
      <c r="H53" s="331"/>
      <c r="I53" s="344">
        <v>1151612</v>
      </c>
      <c r="J53" s="334">
        <f>I53*0.029</f>
        <v>33396.748</v>
      </c>
    </row>
    <row r="54" spans="1:10" x14ac:dyDescent="0.25">
      <c r="A54" s="343"/>
      <c r="B54" s="336" t="s">
        <v>128</v>
      </c>
      <c r="C54" s="337"/>
      <c r="D54" s="337"/>
      <c r="E54" s="337"/>
      <c r="F54" s="337"/>
      <c r="G54" s="337"/>
      <c r="H54" s="338"/>
      <c r="I54" s="345"/>
      <c r="J54" s="335"/>
    </row>
    <row r="55" spans="1:10" x14ac:dyDescent="0.25">
      <c r="A55" s="23" t="s">
        <v>129</v>
      </c>
      <c r="B55" s="307" t="s">
        <v>130</v>
      </c>
      <c r="C55" s="308"/>
      <c r="D55" s="308"/>
      <c r="E55" s="308"/>
      <c r="F55" s="308"/>
      <c r="G55" s="308"/>
      <c r="H55" s="309"/>
      <c r="I55" s="2"/>
      <c r="J55" s="24"/>
    </row>
    <row r="56" spans="1:10" x14ac:dyDescent="0.25">
      <c r="A56" s="23" t="s">
        <v>131</v>
      </c>
      <c r="B56" s="307" t="s">
        <v>132</v>
      </c>
      <c r="C56" s="308"/>
      <c r="D56" s="308"/>
      <c r="E56" s="308"/>
      <c r="F56" s="308"/>
      <c r="G56" s="308"/>
      <c r="H56" s="309"/>
      <c r="I56" s="2">
        <v>1151612</v>
      </c>
      <c r="J56" s="24">
        <f>I56*0.002</f>
        <v>2303.2240000000002</v>
      </c>
    </row>
    <row r="57" spans="1:10" x14ac:dyDescent="0.25">
      <c r="A57" s="23" t="s">
        <v>133</v>
      </c>
      <c r="B57" s="307" t="s">
        <v>134</v>
      </c>
      <c r="C57" s="308"/>
      <c r="D57" s="308"/>
      <c r="E57" s="308"/>
      <c r="F57" s="308"/>
      <c r="G57" s="308"/>
      <c r="H57" s="309"/>
      <c r="I57" s="2">
        <v>1151612</v>
      </c>
      <c r="J57" s="24"/>
    </row>
    <row r="58" spans="1:10" x14ac:dyDescent="0.25">
      <c r="A58" s="23" t="s">
        <v>135</v>
      </c>
      <c r="B58" s="307" t="s">
        <v>134</v>
      </c>
      <c r="C58" s="308"/>
      <c r="D58" s="308"/>
      <c r="E58" s="308"/>
      <c r="F58" s="308"/>
      <c r="G58" s="308"/>
      <c r="H58" s="309"/>
      <c r="I58" s="2"/>
      <c r="J58" s="24"/>
    </row>
    <row r="59" spans="1:10" x14ac:dyDescent="0.25">
      <c r="A59" s="23" t="s">
        <v>40</v>
      </c>
      <c r="B59" s="307" t="s">
        <v>136</v>
      </c>
      <c r="C59" s="308"/>
      <c r="D59" s="308"/>
      <c r="E59" s="308"/>
      <c r="F59" s="308"/>
      <c r="G59" s="308"/>
      <c r="H59" s="309"/>
      <c r="I59" s="2">
        <v>1151612</v>
      </c>
      <c r="J59" s="24">
        <f>I59*0.051+11.18</f>
        <v>58743.392</v>
      </c>
    </row>
    <row r="60" spans="1:10" x14ac:dyDescent="0.25">
      <c r="A60" s="23"/>
      <c r="B60" s="310" t="s">
        <v>117</v>
      </c>
      <c r="C60" s="311"/>
      <c r="D60" s="311"/>
      <c r="E60" s="311"/>
      <c r="F60" s="311"/>
      <c r="G60" s="311"/>
      <c r="H60" s="312"/>
      <c r="I60" s="180"/>
      <c r="J60" s="2">
        <f>J47+J52+J59</f>
        <v>347798.00400000002</v>
      </c>
    </row>
    <row r="61" spans="1:10" ht="15" customHeight="1" x14ac:dyDescent="0.25">
      <c r="B61" s="333" t="s">
        <v>414</v>
      </c>
      <c r="C61" s="333"/>
      <c r="D61" s="333"/>
      <c r="E61" s="333"/>
    </row>
    <row r="62" spans="1:10" s="175" customFormat="1" ht="51" x14ac:dyDescent="0.25">
      <c r="A62" s="177" t="s">
        <v>106</v>
      </c>
      <c r="B62" s="313" t="s">
        <v>119</v>
      </c>
      <c r="C62" s="314"/>
      <c r="D62" s="314"/>
      <c r="E62" s="314"/>
      <c r="F62" s="314"/>
      <c r="G62" s="314"/>
      <c r="H62" s="315"/>
      <c r="I62" s="177" t="s">
        <v>120</v>
      </c>
      <c r="J62" s="177" t="s">
        <v>121</v>
      </c>
    </row>
    <row r="63" spans="1:10" s="175" customFormat="1" x14ac:dyDescent="0.25">
      <c r="A63" s="180">
        <v>1</v>
      </c>
      <c r="B63" s="316">
        <v>2</v>
      </c>
      <c r="C63" s="317"/>
      <c r="D63" s="317"/>
      <c r="E63" s="317"/>
      <c r="F63" s="317"/>
      <c r="G63" s="317"/>
      <c r="H63" s="318"/>
      <c r="I63" s="180">
        <v>3</v>
      </c>
      <c r="J63" s="180">
        <v>4</v>
      </c>
    </row>
    <row r="64" spans="1:10" x14ac:dyDescent="0.25">
      <c r="A64" s="23" t="s">
        <v>17</v>
      </c>
      <c r="B64" s="307" t="s">
        <v>122</v>
      </c>
      <c r="C64" s="308"/>
      <c r="D64" s="308"/>
      <c r="E64" s="308"/>
      <c r="F64" s="308"/>
      <c r="G64" s="308"/>
      <c r="H64" s="309"/>
      <c r="I64" s="180" t="s">
        <v>41</v>
      </c>
      <c r="J64" s="24">
        <f>J65</f>
        <v>129265.84</v>
      </c>
    </row>
    <row r="65" spans="1:10" x14ac:dyDescent="0.25">
      <c r="A65" s="342" t="s">
        <v>80</v>
      </c>
      <c r="B65" s="329" t="s">
        <v>0</v>
      </c>
      <c r="C65" s="330"/>
      <c r="D65" s="330"/>
      <c r="E65" s="330"/>
      <c r="F65" s="330"/>
      <c r="G65" s="330"/>
      <c r="H65" s="331"/>
      <c r="I65" s="346">
        <v>587572</v>
      </c>
      <c r="J65" s="334">
        <f>I65*0.22</f>
        <v>129265.84</v>
      </c>
    </row>
    <row r="66" spans="1:10" x14ac:dyDescent="0.25">
      <c r="A66" s="343"/>
      <c r="B66" s="336" t="s">
        <v>123</v>
      </c>
      <c r="C66" s="337"/>
      <c r="D66" s="337"/>
      <c r="E66" s="337"/>
      <c r="F66" s="337"/>
      <c r="G66" s="337"/>
      <c r="H66" s="338"/>
      <c r="I66" s="347"/>
      <c r="J66" s="335"/>
    </row>
    <row r="67" spans="1:10" x14ac:dyDescent="0.25">
      <c r="A67" s="23" t="s">
        <v>81</v>
      </c>
      <c r="B67" s="307" t="s">
        <v>124</v>
      </c>
      <c r="C67" s="308"/>
      <c r="D67" s="308"/>
      <c r="E67" s="308"/>
      <c r="F67" s="308"/>
      <c r="G67" s="308"/>
      <c r="H67" s="309"/>
      <c r="I67" s="2"/>
      <c r="J67" s="24"/>
    </row>
    <row r="68" spans="1:10" x14ac:dyDescent="0.25">
      <c r="A68" s="23" t="s">
        <v>82</v>
      </c>
      <c r="B68" s="307" t="s">
        <v>125</v>
      </c>
      <c r="C68" s="308"/>
      <c r="D68" s="308"/>
      <c r="E68" s="308"/>
      <c r="F68" s="308"/>
      <c r="G68" s="308"/>
      <c r="H68" s="309"/>
      <c r="I68" s="2"/>
      <c r="J68" s="24"/>
    </row>
    <row r="69" spans="1:10" x14ac:dyDescent="0.25">
      <c r="A69" s="23" t="s">
        <v>19</v>
      </c>
      <c r="B69" s="307" t="s">
        <v>126</v>
      </c>
      <c r="C69" s="308"/>
      <c r="D69" s="308"/>
      <c r="E69" s="308"/>
      <c r="F69" s="308"/>
      <c r="G69" s="308"/>
      <c r="H69" s="309"/>
      <c r="I69" s="180" t="s">
        <v>41</v>
      </c>
      <c r="J69" s="24">
        <f>J70+J73</f>
        <v>18214.732</v>
      </c>
    </row>
    <row r="70" spans="1:10" x14ac:dyDescent="0.25">
      <c r="A70" s="342" t="s">
        <v>127</v>
      </c>
      <c r="B70" s="329" t="s">
        <v>0</v>
      </c>
      <c r="C70" s="330"/>
      <c r="D70" s="330"/>
      <c r="E70" s="330"/>
      <c r="F70" s="330"/>
      <c r="G70" s="330"/>
      <c r="H70" s="331"/>
      <c r="I70" s="344">
        <v>587572</v>
      </c>
      <c r="J70" s="334">
        <f>I70*0.029</f>
        <v>17039.588</v>
      </c>
    </row>
    <row r="71" spans="1:10" x14ac:dyDescent="0.25">
      <c r="A71" s="343"/>
      <c r="B71" s="336" t="s">
        <v>128</v>
      </c>
      <c r="C71" s="337"/>
      <c r="D71" s="337"/>
      <c r="E71" s="337"/>
      <c r="F71" s="337"/>
      <c r="G71" s="337"/>
      <c r="H71" s="338"/>
      <c r="I71" s="345"/>
      <c r="J71" s="335"/>
    </row>
    <row r="72" spans="1:10" x14ac:dyDescent="0.25">
      <c r="A72" s="23" t="s">
        <v>129</v>
      </c>
      <c r="B72" s="307" t="s">
        <v>130</v>
      </c>
      <c r="C72" s="308"/>
      <c r="D72" s="308"/>
      <c r="E72" s="308"/>
      <c r="F72" s="308"/>
      <c r="G72" s="308"/>
      <c r="H72" s="309"/>
      <c r="I72" s="2"/>
      <c r="J72" s="24"/>
    </row>
    <row r="73" spans="1:10" x14ac:dyDescent="0.25">
      <c r="A73" s="23" t="s">
        <v>131</v>
      </c>
      <c r="B73" s="307" t="s">
        <v>132</v>
      </c>
      <c r="C73" s="308"/>
      <c r="D73" s="308"/>
      <c r="E73" s="308"/>
      <c r="F73" s="308"/>
      <c r="G73" s="308"/>
      <c r="H73" s="309"/>
      <c r="I73" s="2">
        <v>587572</v>
      </c>
      <c r="J73" s="24">
        <f>I73*0.002</f>
        <v>1175.144</v>
      </c>
    </row>
    <row r="74" spans="1:10" x14ac:dyDescent="0.25">
      <c r="A74" s="23" t="s">
        <v>133</v>
      </c>
      <c r="B74" s="307" t="s">
        <v>134</v>
      </c>
      <c r="C74" s="308"/>
      <c r="D74" s="308"/>
      <c r="E74" s="308"/>
      <c r="F74" s="308"/>
      <c r="G74" s="308"/>
      <c r="H74" s="309"/>
      <c r="I74" s="2">
        <v>587572</v>
      </c>
      <c r="J74" s="24"/>
    </row>
    <row r="75" spans="1:10" x14ac:dyDescent="0.25">
      <c r="A75" s="23" t="s">
        <v>135</v>
      </c>
      <c r="B75" s="307" t="s">
        <v>134</v>
      </c>
      <c r="C75" s="308"/>
      <c r="D75" s="308"/>
      <c r="E75" s="308"/>
      <c r="F75" s="308"/>
      <c r="G75" s="308"/>
      <c r="H75" s="309"/>
      <c r="I75" s="2"/>
      <c r="J75" s="24"/>
    </row>
    <row r="76" spans="1:10" x14ac:dyDescent="0.25">
      <c r="A76" s="23" t="s">
        <v>40</v>
      </c>
      <c r="B76" s="307" t="s">
        <v>136</v>
      </c>
      <c r="C76" s="308"/>
      <c r="D76" s="308"/>
      <c r="E76" s="308"/>
      <c r="F76" s="308"/>
      <c r="G76" s="308"/>
      <c r="H76" s="309"/>
      <c r="I76" s="2">
        <v>587572</v>
      </c>
      <c r="J76" s="24">
        <f>I76*0.051-66.74+66</f>
        <v>29965.431999999997</v>
      </c>
    </row>
    <row r="77" spans="1:10" x14ac:dyDescent="0.25">
      <c r="A77" s="23"/>
      <c r="B77" s="310" t="s">
        <v>117</v>
      </c>
      <c r="C77" s="311"/>
      <c r="D77" s="311"/>
      <c r="E77" s="311"/>
      <c r="F77" s="311"/>
      <c r="G77" s="311"/>
      <c r="H77" s="312"/>
      <c r="I77" s="180"/>
      <c r="J77" s="2">
        <f>J64+J69+J76</f>
        <v>177446.00399999999</v>
      </c>
    </row>
    <row r="78" spans="1:10" x14ac:dyDescent="0.25">
      <c r="B78" s="17" t="s">
        <v>415</v>
      </c>
      <c r="C78" s="25"/>
    </row>
    <row r="79" spans="1:10" s="175" customFormat="1" ht="51" x14ac:dyDescent="0.25">
      <c r="A79" s="177" t="s">
        <v>106</v>
      </c>
      <c r="B79" s="341" t="s">
        <v>119</v>
      </c>
      <c r="C79" s="341"/>
      <c r="D79" s="341"/>
      <c r="E79" s="341"/>
      <c r="F79" s="341"/>
      <c r="G79" s="341"/>
      <c r="H79" s="341"/>
      <c r="I79" s="177" t="s">
        <v>120</v>
      </c>
      <c r="J79" s="177" t="s">
        <v>121</v>
      </c>
    </row>
    <row r="80" spans="1:10" s="175" customFormat="1" x14ac:dyDescent="0.25">
      <c r="A80" s="180">
        <v>1</v>
      </c>
      <c r="B80" s="316">
        <v>2</v>
      </c>
      <c r="C80" s="317"/>
      <c r="D80" s="317"/>
      <c r="E80" s="317"/>
      <c r="F80" s="317"/>
      <c r="G80" s="317"/>
      <c r="H80" s="318"/>
      <c r="I80" s="180">
        <v>3</v>
      </c>
      <c r="J80" s="180">
        <v>4</v>
      </c>
    </row>
    <row r="81" spans="1:10" x14ac:dyDescent="0.25">
      <c r="A81" s="23" t="s">
        <v>17</v>
      </c>
      <c r="B81" s="307" t="s">
        <v>122</v>
      </c>
      <c r="C81" s="308"/>
      <c r="D81" s="308"/>
      <c r="E81" s="308"/>
      <c r="F81" s="308"/>
      <c r="G81" s="308"/>
      <c r="H81" s="309"/>
      <c r="I81" s="180" t="s">
        <v>41</v>
      </c>
      <c r="J81" s="24">
        <f>J82</f>
        <v>828996.08</v>
      </c>
    </row>
    <row r="82" spans="1:10" x14ac:dyDescent="0.25">
      <c r="A82" s="342" t="s">
        <v>80</v>
      </c>
      <c r="B82" s="329" t="s">
        <v>0</v>
      </c>
      <c r="C82" s="330"/>
      <c r="D82" s="330"/>
      <c r="E82" s="330"/>
      <c r="F82" s="330"/>
      <c r="G82" s="330"/>
      <c r="H82" s="331"/>
      <c r="I82" s="346">
        <v>3768164</v>
      </c>
      <c r="J82" s="334">
        <f>I82*0.22</f>
        <v>828996.08</v>
      </c>
    </row>
    <row r="83" spans="1:10" x14ac:dyDescent="0.25">
      <c r="A83" s="343"/>
      <c r="B83" s="336" t="s">
        <v>123</v>
      </c>
      <c r="C83" s="337"/>
      <c r="D83" s="337"/>
      <c r="E83" s="337"/>
      <c r="F83" s="337"/>
      <c r="G83" s="337"/>
      <c r="H83" s="338"/>
      <c r="I83" s="347"/>
      <c r="J83" s="335"/>
    </row>
    <row r="84" spans="1:10" x14ac:dyDescent="0.25">
      <c r="A84" s="23" t="s">
        <v>81</v>
      </c>
      <c r="B84" s="307" t="s">
        <v>124</v>
      </c>
      <c r="C84" s="308"/>
      <c r="D84" s="308"/>
      <c r="E84" s="308"/>
      <c r="F84" s="308"/>
      <c r="G84" s="308"/>
      <c r="H84" s="309"/>
      <c r="I84" s="2"/>
      <c r="J84" s="24"/>
    </row>
    <row r="85" spans="1:10" x14ac:dyDescent="0.25">
      <c r="A85" s="23" t="s">
        <v>82</v>
      </c>
      <c r="B85" s="307" t="s">
        <v>125</v>
      </c>
      <c r="C85" s="308"/>
      <c r="D85" s="308"/>
      <c r="E85" s="308"/>
      <c r="F85" s="308"/>
      <c r="G85" s="308"/>
      <c r="H85" s="309"/>
      <c r="I85" s="2"/>
      <c r="J85" s="24"/>
    </row>
    <row r="86" spans="1:10" x14ac:dyDescent="0.25">
      <c r="A86" s="23" t="s">
        <v>19</v>
      </c>
      <c r="B86" s="307" t="s">
        <v>126</v>
      </c>
      <c r="C86" s="308"/>
      <c r="D86" s="308"/>
      <c r="E86" s="308"/>
      <c r="F86" s="308"/>
      <c r="G86" s="308"/>
      <c r="H86" s="309"/>
      <c r="I86" s="180" t="s">
        <v>41</v>
      </c>
      <c r="J86" s="24">
        <f>J87+J90</f>
        <v>116813.084</v>
      </c>
    </row>
    <row r="87" spans="1:10" x14ac:dyDescent="0.25">
      <c r="A87" s="342" t="s">
        <v>127</v>
      </c>
      <c r="B87" s="329" t="s">
        <v>0</v>
      </c>
      <c r="C87" s="330"/>
      <c r="D87" s="330"/>
      <c r="E87" s="330"/>
      <c r="F87" s="330"/>
      <c r="G87" s="330"/>
      <c r="H87" s="331"/>
      <c r="I87" s="344">
        <v>3768164</v>
      </c>
      <c r="J87" s="334">
        <f>I87*0.029</f>
        <v>109276.75600000001</v>
      </c>
    </row>
    <row r="88" spans="1:10" x14ac:dyDescent="0.25">
      <c r="A88" s="343"/>
      <c r="B88" s="336" t="s">
        <v>128</v>
      </c>
      <c r="C88" s="337"/>
      <c r="D88" s="337"/>
      <c r="E88" s="337"/>
      <c r="F88" s="337"/>
      <c r="G88" s="337"/>
      <c r="H88" s="338"/>
      <c r="I88" s="345"/>
      <c r="J88" s="335"/>
    </row>
    <row r="89" spans="1:10" x14ac:dyDescent="0.25">
      <c r="A89" s="23" t="s">
        <v>129</v>
      </c>
      <c r="B89" s="307" t="s">
        <v>130</v>
      </c>
      <c r="C89" s="308"/>
      <c r="D89" s="308"/>
      <c r="E89" s="308"/>
      <c r="F89" s="308"/>
      <c r="G89" s="308"/>
      <c r="H89" s="309"/>
      <c r="I89" s="2"/>
      <c r="J89" s="24"/>
    </row>
    <row r="90" spans="1:10" x14ac:dyDescent="0.25">
      <c r="A90" s="23" t="s">
        <v>131</v>
      </c>
      <c r="B90" s="307" t="s">
        <v>132</v>
      </c>
      <c r="C90" s="308"/>
      <c r="D90" s="308"/>
      <c r="E90" s="308"/>
      <c r="F90" s="308"/>
      <c r="G90" s="308"/>
      <c r="H90" s="309"/>
      <c r="I90" s="2">
        <v>3768164</v>
      </c>
      <c r="J90" s="24">
        <f>I90*0.002</f>
        <v>7536.3280000000004</v>
      </c>
    </row>
    <row r="91" spans="1:10" x14ac:dyDescent="0.25">
      <c r="A91" s="23" t="s">
        <v>133</v>
      </c>
      <c r="B91" s="307" t="s">
        <v>134</v>
      </c>
      <c r="C91" s="308"/>
      <c r="D91" s="308"/>
      <c r="E91" s="308"/>
      <c r="F91" s="308"/>
      <c r="G91" s="308"/>
      <c r="H91" s="309"/>
      <c r="I91" s="2">
        <v>3768164</v>
      </c>
      <c r="J91" s="24"/>
    </row>
    <row r="92" spans="1:10" x14ac:dyDescent="0.25">
      <c r="A92" s="23" t="s">
        <v>135</v>
      </c>
      <c r="B92" s="307" t="s">
        <v>134</v>
      </c>
      <c r="C92" s="308"/>
      <c r="D92" s="308"/>
      <c r="E92" s="308"/>
      <c r="F92" s="308"/>
      <c r="G92" s="308"/>
      <c r="H92" s="309"/>
      <c r="I92" s="2"/>
      <c r="J92" s="24"/>
    </row>
    <row r="93" spans="1:10" x14ac:dyDescent="0.25">
      <c r="A93" s="23" t="s">
        <v>40</v>
      </c>
      <c r="B93" s="307" t="s">
        <v>136</v>
      </c>
      <c r="C93" s="308"/>
      <c r="D93" s="308"/>
      <c r="E93" s="308"/>
      <c r="F93" s="308"/>
      <c r="G93" s="308"/>
      <c r="H93" s="309"/>
      <c r="I93" s="2">
        <v>3768164</v>
      </c>
      <c r="J93" s="24">
        <f>I93*0.051</f>
        <v>192176.364</v>
      </c>
    </row>
    <row r="94" spans="1:10" x14ac:dyDescent="0.25">
      <c r="A94" s="23"/>
      <c r="B94" s="310" t="s">
        <v>117</v>
      </c>
      <c r="C94" s="311"/>
      <c r="D94" s="311"/>
      <c r="E94" s="311"/>
      <c r="F94" s="311"/>
      <c r="G94" s="311"/>
      <c r="H94" s="312"/>
      <c r="I94" s="180"/>
      <c r="J94" s="39">
        <f>J81+J86+J93</f>
        <v>1137985.5279999999</v>
      </c>
    </row>
    <row r="95" spans="1:10" x14ac:dyDescent="0.25">
      <c r="B95" s="17" t="s">
        <v>420</v>
      </c>
      <c r="C95" s="25"/>
    </row>
    <row r="96" spans="1:10" s="175" customFormat="1" ht="51" x14ac:dyDescent="0.25">
      <c r="A96" s="177" t="s">
        <v>106</v>
      </c>
      <c r="B96" s="341" t="s">
        <v>119</v>
      </c>
      <c r="C96" s="341"/>
      <c r="D96" s="341"/>
      <c r="E96" s="341"/>
      <c r="F96" s="341"/>
      <c r="G96" s="341"/>
      <c r="H96" s="341"/>
      <c r="I96" s="177" t="s">
        <v>120</v>
      </c>
      <c r="J96" s="177" t="s">
        <v>121</v>
      </c>
    </row>
    <row r="97" spans="1:10" s="175" customFormat="1" x14ac:dyDescent="0.25">
      <c r="A97" s="180">
        <v>1</v>
      </c>
      <c r="B97" s="316">
        <v>2</v>
      </c>
      <c r="C97" s="317"/>
      <c r="D97" s="317"/>
      <c r="E97" s="317"/>
      <c r="F97" s="317"/>
      <c r="G97" s="317"/>
      <c r="H97" s="318"/>
      <c r="I97" s="180">
        <v>3</v>
      </c>
      <c r="J97" s="180">
        <v>4</v>
      </c>
    </row>
    <row r="98" spans="1:10" x14ac:dyDescent="0.25">
      <c r="A98" s="23" t="s">
        <v>17</v>
      </c>
      <c r="B98" s="307" t="s">
        <v>122</v>
      </c>
      <c r="C98" s="308"/>
      <c r="D98" s="308"/>
      <c r="E98" s="308"/>
      <c r="F98" s="308"/>
      <c r="G98" s="308"/>
      <c r="H98" s="309"/>
      <c r="I98" s="180" t="s">
        <v>41</v>
      </c>
      <c r="J98" s="24">
        <f>J99</f>
        <v>866723.88</v>
      </c>
    </row>
    <row r="99" spans="1:10" x14ac:dyDescent="0.25">
      <c r="A99" s="342" t="s">
        <v>80</v>
      </c>
      <c r="B99" s="329" t="s">
        <v>0</v>
      </c>
      <c r="C99" s="330"/>
      <c r="D99" s="330"/>
      <c r="E99" s="330"/>
      <c r="F99" s="330"/>
      <c r="G99" s="330"/>
      <c r="H99" s="331"/>
      <c r="I99" s="346">
        <v>3939654</v>
      </c>
      <c r="J99" s="334">
        <f>I99*0.22</f>
        <v>866723.88</v>
      </c>
    </row>
    <row r="100" spans="1:10" x14ac:dyDescent="0.25">
      <c r="A100" s="343"/>
      <c r="B100" s="336" t="s">
        <v>123</v>
      </c>
      <c r="C100" s="337"/>
      <c r="D100" s="337"/>
      <c r="E100" s="337"/>
      <c r="F100" s="337"/>
      <c r="G100" s="337"/>
      <c r="H100" s="338"/>
      <c r="I100" s="347"/>
      <c r="J100" s="335"/>
    </row>
    <row r="101" spans="1:10" x14ac:dyDescent="0.25">
      <c r="A101" s="23" t="s">
        <v>81</v>
      </c>
      <c r="B101" s="307" t="s">
        <v>124</v>
      </c>
      <c r="C101" s="308"/>
      <c r="D101" s="308"/>
      <c r="E101" s="308"/>
      <c r="F101" s="308"/>
      <c r="G101" s="308"/>
      <c r="H101" s="309"/>
      <c r="I101" s="2"/>
      <c r="J101" s="24"/>
    </row>
    <row r="102" spans="1:10" x14ac:dyDescent="0.25">
      <c r="A102" s="23" t="s">
        <v>82</v>
      </c>
      <c r="B102" s="307" t="s">
        <v>125</v>
      </c>
      <c r="C102" s="308"/>
      <c r="D102" s="308"/>
      <c r="E102" s="308"/>
      <c r="F102" s="308"/>
      <c r="G102" s="308"/>
      <c r="H102" s="309"/>
      <c r="I102" s="2"/>
      <c r="J102" s="24"/>
    </row>
    <row r="103" spans="1:10" x14ac:dyDescent="0.25">
      <c r="A103" s="23" t="s">
        <v>19</v>
      </c>
      <c r="B103" s="307" t="s">
        <v>126</v>
      </c>
      <c r="C103" s="308"/>
      <c r="D103" s="308"/>
      <c r="E103" s="308"/>
      <c r="F103" s="308"/>
      <c r="G103" s="308"/>
      <c r="H103" s="309"/>
      <c r="I103" s="180" t="s">
        <v>41</v>
      </c>
      <c r="J103" s="24">
        <f>J104+J107</f>
        <v>122129.274</v>
      </c>
    </row>
    <row r="104" spans="1:10" x14ac:dyDescent="0.25">
      <c r="A104" s="342" t="s">
        <v>127</v>
      </c>
      <c r="B104" s="329" t="s">
        <v>0</v>
      </c>
      <c r="C104" s="330"/>
      <c r="D104" s="330"/>
      <c r="E104" s="330"/>
      <c r="F104" s="330"/>
      <c r="G104" s="330"/>
      <c r="H104" s="331"/>
      <c r="I104" s="344">
        <v>3939654</v>
      </c>
      <c r="J104" s="334">
        <f>I104*0.029</f>
        <v>114249.966</v>
      </c>
    </row>
    <row r="105" spans="1:10" x14ac:dyDescent="0.25">
      <c r="A105" s="343"/>
      <c r="B105" s="336" t="s">
        <v>128</v>
      </c>
      <c r="C105" s="337"/>
      <c r="D105" s="337"/>
      <c r="E105" s="337"/>
      <c r="F105" s="337"/>
      <c r="G105" s="337"/>
      <c r="H105" s="338"/>
      <c r="I105" s="345"/>
      <c r="J105" s="335"/>
    </row>
    <row r="106" spans="1:10" x14ac:dyDescent="0.25">
      <c r="A106" s="23" t="s">
        <v>129</v>
      </c>
      <c r="B106" s="307" t="s">
        <v>130</v>
      </c>
      <c r="C106" s="308"/>
      <c r="D106" s="308"/>
      <c r="E106" s="308"/>
      <c r="F106" s="308"/>
      <c r="G106" s="308"/>
      <c r="H106" s="309"/>
      <c r="I106" s="2"/>
      <c r="J106" s="24"/>
    </row>
    <row r="107" spans="1:10" x14ac:dyDescent="0.25">
      <c r="A107" s="23" t="s">
        <v>131</v>
      </c>
      <c r="B107" s="307" t="s">
        <v>132</v>
      </c>
      <c r="C107" s="308"/>
      <c r="D107" s="308"/>
      <c r="E107" s="308"/>
      <c r="F107" s="308"/>
      <c r="G107" s="308"/>
      <c r="H107" s="309"/>
      <c r="I107" s="2">
        <v>3939654</v>
      </c>
      <c r="J107" s="24">
        <f>I107*0.002</f>
        <v>7879.308</v>
      </c>
    </row>
    <row r="108" spans="1:10" x14ac:dyDescent="0.25">
      <c r="A108" s="23" t="s">
        <v>133</v>
      </c>
      <c r="B108" s="307" t="s">
        <v>134</v>
      </c>
      <c r="C108" s="308"/>
      <c r="D108" s="308"/>
      <c r="E108" s="308"/>
      <c r="F108" s="308"/>
      <c r="G108" s="308"/>
      <c r="H108" s="309"/>
      <c r="I108" s="2"/>
      <c r="J108" s="24"/>
    </row>
    <row r="109" spans="1:10" x14ac:dyDescent="0.25">
      <c r="A109" s="23" t="s">
        <v>135</v>
      </c>
      <c r="B109" s="307" t="s">
        <v>134</v>
      </c>
      <c r="C109" s="308"/>
      <c r="D109" s="308"/>
      <c r="E109" s="308"/>
      <c r="F109" s="308"/>
      <c r="G109" s="308"/>
      <c r="H109" s="309"/>
      <c r="I109" s="2"/>
      <c r="J109" s="24"/>
    </row>
    <row r="110" spans="1:10" x14ac:dyDescent="0.25">
      <c r="A110" s="23" t="s">
        <v>40</v>
      </c>
      <c r="B110" s="307" t="s">
        <v>136</v>
      </c>
      <c r="C110" s="308"/>
      <c r="D110" s="308"/>
      <c r="E110" s="308"/>
      <c r="F110" s="308"/>
      <c r="G110" s="308"/>
      <c r="H110" s="309"/>
      <c r="I110" s="2">
        <v>3939654</v>
      </c>
      <c r="J110" s="24">
        <f>I110*0.051</f>
        <v>200922.35399999999</v>
      </c>
    </row>
    <row r="111" spans="1:10" x14ac:dyDescent="0.25">
      <c r="A111" s="23"/>
      <c r="B111" s="310" t="s">
        <v>117</v>
      </c>
      <c r="C111" s="311"/>
      <c r="D111" s="311"/>
      <c r="E111" s="311"/>
      <c r="F111" s="311"/>
      <c r="G111" s="311"/>
      <c r="H111" s="312"/>
      <c r="I111" s="180"/>
      <c r="J111" s="39">
        <f>J98+J103+J110</f>
        <v>1189775.5079999999</v>
      </c>
    </row>
    <row r="112" spans="1:10" x14ac:dyDescent="0.25">
      <c r="B112" s="321" t="s">
        <v>417</v>
      </c>
      <c r="C112" s="321"/>
      <c r="D112" s="321"/>
      <c r="E112" s="321"/>
    </row>
    <row r="113" spans="1:10" s="175" customFormat="1" ht="51" x14ac:dyDescent="0.25">
      <c r="A113" s="177" t="s">
        <v>106</v>
      </c>
      <c r="B113" s="341" t="s">
        <v>119</v>
      </c>
      <c r="C113" s="341"/>
      <c r="D113" s="341"/>
      <c r="E113" s="341"/>
      <c r="F113" s="341"/>
      <c r="G113" s="341"/>
      <c r="H113" s="341"/>
      <c r="I113" s="177" t="s">
        <v>120</v>
      </c>
      <c r="J113" s="177" t="s">
        <v>121</v>
      </c>
    </row>
    <row r="114" spans="1:10" s="175" customFormat="1" x14ac:dyDescent="0.25">
      <c r="A114" s="180">
        <v>1</v>
      </c>
      <c r="B114" s="316">
        <v>2</v>
      </c>
      <c r="C114" s="317"/>
      <c r="D114" s="317"/>
      <c r="E114" s="317"/>
      <c r="F114" s="317"/>
      <c r="G114" s="317"/>
      <c r="H114" s="318"/>
      <c r="I114" s="180">
        <v>3</v>
      </c>
      <c r="J114" s="180">
        <v>4</v>
      </c>
    </row>
    <row r="115" spans="1:10" x14ac:dyDescent="0.25">
      <c r="A115" s="23" t="s">
        <v>17</v>
      </c>
      <c r="B115" s="307" t="s">
        <v>122</v>
      </c>
      <c r="C115" s="308"/>
      <c r="D115" s="308"/>
      <c r="E115" s="308"/>
      <c r="F115" s="308"/>
      <c r="G115" s="308"/>
      <c r="H115" s="309"/>
      <c r="I115" s="180" t="s">
        <v>41</v>
      </c>
      <c r="J115" s="24">
        <f>J116</f>
        <v>1013684.54</v>
      </c>
    </row>
    <row r="116" spans="1:10" x14ac:dyDescent="0.25">
      <c r="A116" s="342" t="s">
        <v>80</v>
      </c>
      <c r="B116" s="329" t="s">
        <v>0</v>
      </c>
      <c r="C116" s="330"/>
      <c r="D116" s="330"/>
      <c r="E116" s="330"/>
      <c r="F116" s="330"/>
      <c r="G116" s="330"/>
      <c r="H116" s="331"/>
      <c r="I116" s="346">
        <v>4607657</v>
      </c>
      <c r="J116" s="334">
        <f>I116*0.22</f>
        <v>1013684.54</v>
      </c>
    </row>
    <row r="117" spans="1:10" x14ac:dyDescent="0.25">
      <c r="A117" s="343"/>
      <c r="B117" s="336" t="s">
        <v>123</v>
      </c>
      <c r="C117" s="337"/>
      <c r="D117" s="337"/>
      <c r="E117" s="337"/>
      <c r="F117" s="337"/>
      <c r="G117" s="337"/>
      <c r="H117" s="338"/>
      <c r="I117" s="347"/>
      <c r="J117" s="335"/>
    </row>
    <row r="118" spans="1:10" x14ac:dyDescent="0.25">
      <c r="A118" s="23" t="s">
        <v>81</v>
      </c>
      <c r="B118" s="307" t="s">
        <v>124</v>
      </c>
      <c r="C118" s="308"/>
      <c r="D118" s="308"/>
      <c r="E118" s="308"/>
      <c r="F118" s="308"/>
      <c r="G118" s="308"/>
      <c r="H118" s="309"/>
      <c r="I118" s="2"/>
      <c r="J118" s="24"/>
    </row>
    <row r="119" spans="1:10" x14ac:dyDescent="0.25">
      <c r="A119" s="23" t="s">
        <v>82</v>
      </c>
      <c r="B119" s="307" t="s">
        <v>125</v>
      </c>
      <c r="C119" s="308"/>
      <c r="D119" s="308"/>
      <c r="E119" s="308"/>
      <c r="F119" s="308"/>
      <c r="G119" s="308"/>
      <c r="H119" s="309"/>
      <c r="I119" s="2"/>
      <c r="J119" s="24"/>
    </row>
    <row r="120" spans="1:10" x14ac:dyDescent="0.25">
      <c r="A120" s="23" t="s">
        <v>19</v>
      </c>
      <c r="B120" s="307" t="s">
        <v>126</v>
      </c>
      <c r="C120" s="308"/>
      <c r="D120" s="308"/>
      <c r="E120" s="308"/>
      <c r="F120" s="308"/>
      <c r="G120" s="308"/>
      <c r="H120" s="309"/>
      <c r="I120" s="180" t="s">
        <v>41</v>
      </c>
      <c r="J120" s="24">
        <f>J121+J124</f>
        <v>142837.36700000003</v>
      </c>
    </row>
    <row r="121" spans="1:10" x14ac:dyDescent="0.25">
      <c r="A121" s="342" t="s">
        <v>127</v>
      </c>
      <c r="B121" s="329" t="s">
        <v>0</v>
      </c>
      <c r="C121" s="330"/>
      <c r="D121" s="330"/>
      <c r="E121" s="330"/>
      <c r="F121" s="330"/>
      <c r="G121" s="330"/>
      <c r="H121" s="331"/>
      <c r="I121" s="344">
        <v>4607657</v>
      </c>
      <c r="J121" s="334">
        <f>I121*0.029</f>
        <v>133622.05300000001</v>
      </c>
    </row>
    <row r="122" spans="1:10" x14ac:dyDescent="0.25">
      <c r="A122" s="343"/>
      <c r="B122" s="336" t="s">
        <v>128</v>
      </c>
      <c r="C122" s="337"/>
      <c r="D122" s="337"/>
      <c r="E122" s="337"/>
      <c r="F122" s="337"/>
      <c r="G122" s="337"/>
      <c r="H122" s="338"/>
      <c r="I122" s="345"/>
      <c r="J122" s="335"/>
    </row>
    <row r="123" spans="1:10" x14ac:dyDescent="0.25">
      <c r="A123" s="23" t="s">
        <v>129</v>
      </c>
      <c r="B123" s="307" t="s">
        <v>130</v>
      </c>
      <c r="C123" s="308"/>
      <c r="D123" s="308"/>
      <c r="E123" s="308"/>
      <c r="F123" s="308"/>
      <c r="G123" s="308"/>
      <c r="H123" s="309"/>
      <c r="I123" s="2"/>
      <c r="J123" s="24"/>
    </row>
    <row r="124" spans="1:10" x14ac:dyDescent="0.25">
      <c r="A124" s="23" t="s">
        <v>131</v>
      </c>
      <c r="B124" s="307" t="s">
        <v>132</v>
      </c>
      <c r="C124" s="308"/>
      <c r="D124" s="308"/>
      <c r="E124" s="308"/>
      <c r="F124" s="308"/>
      <c r="G124" s="308"/>
      <c r="H124" s="309"/>
      <c r="I124" s="2">
        <v>4607657</v>
      </c>
      <c r="J124" s="24">
        <f>I124*0.002</f>
        <v>9215.3140000000003</v>
      </c>
    </row>
    <row r="125" spans="1:10" x14ac:dyDescent="0.25">
      <c r="A125" s="23" t="s">
        <v>133</v>
      </c>
      <c r="B125" s="307" t="s">
        <v>134</v>
      </c>
      <c r="C125" s="308"/>
      <c r="D125" s="308"/>
      <c r="E125" s="308"/>
      <c r="F125" s="308"/>
      <c r="G125" s="308"/>
      <c r="H125" s="309"/>
      <c r="I125" s="2"/>
      <c r="J125" s="24"/>
    </row>
    <row r="126" spans="1:10" x14ac:dyDescent="0.25">
      <c r="A126" s="23" t="s">
        <v>135</v>
      </c>
      <c r="B126" s="307" t="s">
        <v>134</v>
      </c>
      <c r="C126" s="308"/>
      <c r="D126" s="308"/>
      <c r="E126" s="308"/>
      <c r="F126" s="308"/>
      <c r="G126" s="308"/>
      <c r="H126" s="309"/>
      <c r="I126" s="2"/>
      <c r="J126" s="24"/>
    </row>
    <row r="127" spans="1:10" x14ac:dyDescent="0.25">
      <c r="A127" s="23" t="s">
        <v>40</v>
      </c>
      <c r="B127" s="307" t="s">
        <v>136</v>
      </c>
      <c r="C127" s="308"/>
      <c r="D127" s="308"/>
      <c r="E127" s="308"/>
      <c r="F127" s="308"/>
      <c r="G127" s="308"/>
      <c r="H127" s="309"/>
      <c r="I127" s="2">
        <v>4607657</v>
      </c>
      <c r="J127" s="24">
        <f>I127*0.051</f>
        <v>234990.50699999998</v>
      </c>
    </row>
    <row r="128" spans="1:10" x14ac:dyDescent="0.25">
      <c r="A128" s="23"/>
      <c r="B128" s="310" t="s">
        <v>117</v>
      </c>
      <c r="C128" s="311"/>
      <c r="D128" s="311"/>
      <c r="E128" s="311"/>
      <c r="F128" s="311"/>
      <c r="G128" s="311"/>
      <c r="H128" s="312"/>
      <c r="I128" s="180"/>
      <c r="J128" s="2">
        <v>1391513</v>
      </c>
    </row>
    <row r="129" spans="1:10" x14ac:dyDescent="0.25">
      <c r="B129" s="321" t="s">
        <v>421</v>
      </c>
      <c r="C129" s="321"/>
      <c r="D129" s="321"/>
      <c r="E129" s="321"/>
    </row>
    <row r="130" spans="1:10" s="175" customFormat="1" ht="51" x14ac:dyDescent="0.25">
      <c r="A130" s="177" t="s">
        <v>106</v>
      </c>
      <c r="B130" s="341" t="s">
        <v>119</v>
      </c>
      <c r="C130" s="341"/>
      <c r="D130" s="341"/>
      <c r="E130" s="341"/>
      <c r="F130" s="341"/>
      <c r="G130" s="341"/>
      <c r="H130" s="341"/>
      <c r="I130" s="177" t="s">
        <v>120</v>
      </c>
      <c r="J130" s="177" t="s">
        <v>121</v>
      </c>
    </row>
    <row r="131" spans="1:10" s="175" customFormat="1" x14ac:dyDescent="0.25">
      <c r="A131" s="180">
        <v>1</v>
      </c>
      <c r="B131" s="316">
        <v>2</v>
      </c>
      <c r="C131" s="317"/>
      <c r="D131" s="317"/>
      <c r="E131" s="317"/>
      <c r="F131" s="317"/>
      <c r="G131" s="317"/>
      <c r="H131" s="318"/>
      <c r="I131" s="180">
        <v>3</v>
      </c>
      <c r="J131" s="180">
        <v>4</v>
      </c>
    </row>
    <row r="132" spans="1:10" x14ac:dyDescent="0.25">
      <c r="A132" s="23" t="s">
        <v>17</v>
      </c>
      <c r="B132" s="307" t="s">
        <v>122</v>
      </c>
      <c r="C132" s="308"/>
      <c r="D132" s="308"/>
      <c r="E132" s="308"/>
      <c r="F132" s="308"/>
      <c r="G132" s="308"/>
      <c r="H132" s="309"/>
      <c r="I132" s="180" t="s">
        <v>41</v>
      </c>
      <c r="J132" s="24">
        <f>J133</f>
        <v>12952307.279999999</v>
      </c>
    </row>
    <row r="133" spans="1:10" x14ac:dyDescent="0.25">
      <c r="A133" s="342" t="s">
        <v>80</v>
      </c>
      <c r="B133" s="329" t="s">
        <v>0</v>
      </c>
      <c r="C133" s="330"/>
      <c r="D133" s="330"/>
      <c r="E133" s="330"/>
      <c r="F133" s="330"/>
      <c r="G133" s="330"/>
      <c r="H133" s="331"/>
      <c r="I133" s="346">
        <v>58874124</v>
      </c>
      <c r="J133" s="334">
        <f>I133*0.22</f>
        <v>12952307.279999999</v>
      </c>
    </row>
    <row r="134" spans="1:10" x14ac:dyDescent="0.25">
      <c r="A134" s="343"/>
      <c r="B134" s="336" t="s">
        <v>123</v>
      </c>
      <c r="C134" s="337"/>
      <c r="D134" s="337"/>
      <c r="E134" s="337"/>
      <c r="F134" s="337"/>
      <c r="G134" s="337"/>
      <c r="H134" s="338"/>
      <c r="I134" s="347"/>
      <c r="J134" s="335"/>
    </row>
    <row r="135" spans="1:10" x14ac:dyDescent="0.25">
      <c r="A135" s="23" t="s">
        <v>81</v>
      </c>
      <c r="B135" s="307" t="s">
        <v>124</v>
      </c>
      <c r="C135" s="308"/>
      <c r="D135" s="308"/>
      <c r="E135" s="308"/>
      <c r="F135" s="308"/>
      <c r="G135" s="308"/>
      <c r="H135" s="309"/>
      <c r="I135" s="2"/>
      <c r="J135" s="24"/>
    </row>
    <row r="136" spans="1:10" x14ac:dyDescent="0.25">
      <c r="A136" s="23" t="s">
        <v>82</v>
      </c>
      <c r="B136" s="307" t="s">
        <v>125</v>
      </c>
      <c r="C136" s="308"/>
      <c r="D136" s="308"/>
      <c r="E136" s="308"/>
      <c r="F136" s="308"/>
      <c r="G136" s="308"/>
      <c r="H136" s="309"/>
      <c r="I136" s="2"/>
      <c r="J136" s="24"/>
    </row>
    <row r="137" spans="1:10" x14ac:dyDescent="0.25">
      <c r="A137" s="23" t="s">
        <v>19</v>
      </c>
      <c r="B137" s="307" t="s">
        <v>126</v>
      </c>
      <c r="C137" s="308"/>
      <c r="D137" s="308"/>
      <c r="E137" s="308"/>
      <c r="F137" s="308"/>
      <c r="G137" s="308"/>
      <c r="H137" s="309"/>
      <c r="I137" s="180" t="s">
        <v>41</v>
      </c>
      <c r="J137" s="24">
        <f>J138+J141</f>
        <v>1825097.844</v>
      </c>
    </row>
    <row r="138" spans="1:10" x14ac:dyDescent="0.25">
      <c r="A138" s="342" t="s">
        <v>127</v>
      </c>
      <c r="B138" s="329" t="s">
        <v>0</v>
      </c>
      <c r="C138" s="330"/>
      <c r="D138" s="330"/>
      <c r="E138" s="330"/>
      <c r="F138" s="330"/>
      <c r="G138" s="330"/>
      <c r="H138" s="331"/>
      <c r="I138" s="344">
        <v>58874124</v>
      </c>
      <c r="J138" s="334">
        <f>I138*0.029</f>
        <v>1707349.5960000001</v>
      </c>
    </row>
    <row r="139" spans="1:10" x14ac:dyDescent="0.25">
      <c r="A139" s="343"/>
      <c r="B139" s="336" t="s">
        <v>128</v>
      </c>
      <c r="C139" s="337"/>
      <c r="D139" s="337"/>
      <c r="E139" s="337"/>
      <c r="F139" s="337"/>
      <c r="G139" s="337"/>
      <c r="H139" s="338"/>
      <c r="I139" s="345"/>
      <c r="J139" s="335"/>
    </row>
    <row r="140" spans="1:10" x14ac:dyDescent="0.25">
      <c r="A140" s="23" t="s">
        <v>129</v>
      </c>
      <c r="B140" s="307" t="s">
        <v>130</v>
      </c>
      <c r="C140" s="308"/>
      <c r="D140" s="308"/>
      <c r="E140" s="308"/>
      <c r="F140" s="308"/>
      <c r="G140" s="308"/>
      <c r="H140" s="309"/>
      <c r="I140" s="2"/>
      <c r="J140" s="24"/>
    </row>
    <row r="141" spans="1:10" x14ac:dyDescent="0.25">
      <c r="A141" s="23" t="s">
        <v>131</v>
      </c>
      <c r="B141" s="307" t="s">
        <v>132</v>
      </c>
      <c r="C141" s="308"/>
      <c r="D141" s="308"/>
      <c r="E141" s="308"/>
      <c r="F141" s="308"/>
      <c r="G141" s="308"/>
      <c r="H141" s="309"/>
      <c r="I141" s="2">
        <v>58874124</v>
      </c>
      <c r="J141" s="24">
        <f>I141*0.002</f>
        <v>117748.24800000001</v>
      </c>
    </row>
    <row r="142" spans="1:10" x14ac:dyDescent="0.25">
      <c r="A142" s="23" t="s">
        <v>133</v>
      </c>
      <c r="B142" s="307" t="s">
        <v>134</v>
      </c>
      <c r="C142" s="308"/>
      <c r="D142" s="308"/>
      <c r="E142" s="308"/>
      <c r="F142" s="308"/>
      <c r="G142" s="308"/>
      <c r="H142" s="309"/>
      <c r="I142" s="2"/>
      <c r="J142" s="24"/>
    </row>
    <row r="143" spans="1:10" x14ac:dyDescent="0.25">
      <c r="A143" s="23" t="s">
        <v>135</v>
      </c>
      <c r="B143" s="307" t="s">
        <v>134</v>
      </c>
      <c r="C143" s="308"/>
      <c r="D143" s="308"/>
      <c r="E143" s="308"/>
      <c r="F143" s="308"/>
      <c r="G143" s="308"/>
      <c r="H143" s="309"/>
      <c r="I143" s="2"/>
      <c r="J143" s="24"/>
    </row>
    <row r="144" spans="1:10" x14ac:dyDescent="0.25">
      <c r="A144" s="23" t="s">
        <v>40</v>
      </c>
      <c r="B144" s="307" t="s">
        <v>136</v>
      </c>
      <c r="C144" s="308"/>
      <c r="D144" s="308"/>
      <c r="E144" s="308"/>
      <c r="F144" s="308"/>
      <c r="G144" s="308"/>
      <c r="H144" s="309"/>
      <c r="I144" s="2">
        <v>58874124</v>
      </c>
      <c r="J144" s="24">
        <f>I144*0.051</f>
        <v>3002580.324</v>
      </c>
    </row>
    <row r="145" spans="1:10" x14ac:dyDescent="0.25">
      <c r="A145" s="23"/>
      <c r="B145" s="310" t="s">
        <v>117</v>
      </c>
      <c r="C145" s="311"/>
      <c r="D145" s="311"/>
      <c r="E145" s="311"/>
      <c r="F145" s="311"/>
      <c r="G145" s="311"/>
      <c r="H145" s="312"/>
      <c r="I145" s="180"/>
      <c r="J145" s="39">
        <v>17779986</v>
      </c>
    </row>
    <row r="146" spans="1:10" x14ac:dyDescent="0.25">
      <c r="B146" s="322" t="s">
        <v>419</v>
      </c>
      <c r="C146" s="322"/>
      <c r="D146" s="322"/>
    </row>
    <row r="147" spans="1:10" s="175" customFormat="1" ht="51" x14ac:dyDescent="0.25">
      <c r="A147" s="177" t="s">
        <v>106</v>
      </c>
      <c r="B147" s="341" t="s">
        <v>119</v>
      </c>
      <c r="C147" s="341"/>
      <c r="D147" s="341"/>
      <c r="E147" s="341"/>
      <c r="F147" s="341"/>
      <c r="G147" s="341"/>
      <c r="H147" s="341"/>
      <c r="I147" s="177" t="s">
        <v>120</v>
      </c>
      <c r="J147" s="177" t="s">
        <v>121</v>
      </c>
    </row>
    <row r="148" spans="1:10" s="175" customFormat="1" x14ac:dyDescent="0.25">
      <c r="A148" s="180">
        <v>1</v>
      </c>
      <c r="B148" s="316">
        <v>2</v>
      </c>
      <c r="C148" s="317"/>
      <c r="D148" s="317"/>
      <c r="E148" s="317"/>
      <c r="F148" s="317"/>
      <c r="G148" s="317"/>
      <c r="H148" s="318"/>
      <c r="I148" s="180">
        <v>3</v>
      </c>
      <c r="J148" s="180">
        <v>4</v>
      </c>
    </row>
    <row r="149" spans="1:10" x14ac:dyDescent="0.25">
      <c r="A149" s="23" t="s">
        <v>17</v>
      </c>
      <c r="B149" s="307" t="s">
        <v>122</v>
      </c>
      <c r="C149" s="308"/>
      <c r="D149" s="308"/>
      <c r="E149" s="308"/>
      <c r="F149" s="308"/>
      <c r="G149" s="308"/>
      <c r="H149" s="309"/>
      <c r="I149" s="180" t="s">
        <v>41</v>
      </c>
      <c r="J149" s="24">
        <f>J150</f>
        <v>4279297.4400000004</v>
      </c>
    </row>
    <row r="150" spans="1:10" x14ac:dyDescent="0.25">
      <c r="A150" s="342" t="s">
        <v>80</v>
      </c>
      <c r="B150" s="329" t="s">
        <v>0</v>
      </c>
      <c r="C150" s="330"/>
      <c r="D150" s="330"/>
      <c r="E150" s="330"/>
      <c r="F150" s="330"/>
      <c r="G150" s="330"/>
      <c r="H150" s="331"/>
      <c r="I150" s="346">
        <v>19451352</v>
      </c>
      <c r="J150" s="334">
        <f>I150*0.22</f>
        <v>4279297.4400000004</v>
      </c>
    </row>
    <row r="151" spans="1:10" x14ac:dyDescent="0.25">
      <c r="A151" s="343"/>
      <c r="B151" s="336" t="s">
        <v>123</v>
      </c>
      <c r="C151" s="337"/>
      <c r="D151" s="337"/>
      <c r="E151" s="337"/>
      <c r="F151" s="337"/>
      <c r="G151" s="337"/>
      <c r="H151" s="338"/>
      <c r="I151" s="347"/>
      <c r="J151" s="335"/>
    </row>
    <row r="152" spans="1:10" x14ac:dyDescent="0.25">
      <c r="A152" s="23" t="s">
        <v>81</v>
      </c>
      <c r="B152" s="307" t="s">
        <v>124</v>
      </c>
      <c r="C152" s="308"/>
      <c r="D152" s="308"/>
      <c r="E152" s="308"/>
      <c r="F152" s="308"/>
      <c r="G152" s="308"/>
      <c r="H152" s="309"/>
      <c r="I152" s="2"/>
      <c r="J152" s="24"/>
    </row>
    <row r="153" spans="1:10" x14ac:dyDescent="0.25">
      <c r="A153" s="23" t="s">
        <v>82</v>
      </c>
      <c r="B153" s="307" t="s">
        <v>125</v>
      </c>
      <c r="C153" s="308"/>
      <c r="D153" s="308"/>
      <c r="E153" s="308"/>
      <c r="F153" s="308"/>
      <c r="G153" s="308"/>
      <c r="H153" s="309"/>
      <c r="I153" s="2"/>
      <c r="J153" s="24"/>
    </row>
    <row r="154" spans="1:10" x14ac:dyDescent="0.25">
      <c r="A154" s="23" t="s">
        <v>19</v>
      </c>
      <c r="B154" s="307" t="s">
        <v>126</v>
      </c>
      <c r="C154" s="308"/>
      <c r="D154" s="308"/>
      <c r="E154" s="308"/>
      <c r="F154" s="308"/>
      <c r="G154" s="308"/>
      <c r="H154" s="309"/>
      <c r="I154" s="180" t="s">
        <v>41</v>
      </c>
      <c r="J154" s="24">
        <f>J155+J158</f>
        <v>602991.91200000001</v>
      </c>
    </row>
    <row r="155" spans="1:10" x14ac:dyDescent="0.25">
      <c r="A155" s="342" t="s">
        <v>127</v>
      </c>
      <c r="B155" s="329" t="s">
        <v>0</v>
      </c>
      <c r="C155" s="330"/>
      <c r="D155" s="330"/>
      <c r="E155" s="330"/>
      <c r="F155" s="330"/>
      <c r="G155" s="330"/>
      <c r="H155" s="331"/>
      <c r="I155" s="344">
        <v>19451352</v>
      </c>
      <c r="J155" s="334">
        <f>I155*0.029</f>
        <v>564089.20799999998</v>
      </c>
    </row>
    <row r="156" spans="1:10" x14ac:dyDescent="0.25">
      <c r="A156" s="343"/>
      <c r="B156" s="336" t="s">
        <v>128</v>
      </c>
      <c r="C156" s="337"/>
      <c r="D156" s="337"/>
      <c r="E156" s="337"/>
      <c r="F156" s="337"/>
      <c r="G156" s="337"/>
      <c r="H156" s="338"/>
      <c r="I156" s="345"/>
      <c r="J156" s="335"/>
    </row>
    <row r="157" spans="1:10" x14ac:dyDescent="0.25">
      <c r="A157" s="23" t="s">
        <v>129</v>
      </c>
      <c r="B157" s="307" t="s">
        <v>130</v>
      </c>
      <c r="C157" s="308"/>
      <c r="D157" s="308"/>
      <c r="E157" s="308"/>
      <c r="F157" s="308"/>
      <c r="G157" s="308"/>
      <c r="H157" s="309"/>
      <c r="I157" s="2"/>
      <c r="J157" s="24"/>
    </row>
    <row r="158" spans="1:10" x14ac:dyDescent="0.25">
      <c r="A158" s="23" t="s">
        <v>131</v>
      </c>
      <c r="B158" s="307" t="s">
        <v>132</v>
      </c>
      <c r="C158" s="308"/>
      <c r="D158" s="308"/>
      <c r="E158" s="308"/>
      <c r="F158" s="308"/>
      <c r="G158" s="308"/>
      <c r="H158" s="309"/>
      <c r="I158" s="2">
        <v>19451352</v>
      </c>
      <c r="J158" s="24">
        <f>I158*0.002</f>
        <v>38902.703999999998</v>
      </c>
    </row>
    <row r="159" spans="1:10" x14ac:dyDescent="0.25">
      <c r="A159" s="23" t="s">
        <v>133</v>
      </c>
      <c r="B159" s="307" t="s">
        <v>134</v>
      </c>
      <c r="C159" s="308"/>
      <c r="D159" s="308"/>
      <c r="E159" s="308"/>
      <c r="F159" s="308"/>
      <c r="G159" s="308"/>
      <c r="H159" s="309"/>
      <c r="I159" s="2"/>
      <c r="J159" s="24"/>
    </row>
    <row r="160" spans="1:10" x14ac:dyDescent="0.25">
      <c r="A160" s="23" t="s">
        <v>135</v>
      </c>
      <c r="B160" s="307" t="s">
        <v>134</v>
      </c>
      <c r="C160" s="308"/>
      <c r="D160" s="308"/>
      <c r="E160" s="308"/>
      <c r="F160" s="308"/>
      <c r="G160" s="308"/>
      <c r="H160" s="309"/>
      <c r="I160" s="2"/>
      <c r="J160" s="24"/>
    </row>
    <row r="161" spans="1:10" x14ac:dyDescent="0.25">
      <c r="A161" s="23" t="s">
        <v>40</v>
      </c>
      <c r="B161" s="307" t="s">
        <v>136</v>
      </c>
      <c r="C161" s="308"/>
      <c r="D161" s="308"/>
      <c r="E161" s="308"/>
      <c r="F161" s="308"/>
      <c r="G161" s="308"/>
      <c r="H161" s="309"/>
      <c r="I161" s="2">
        <v>19451352</v>
      </c>
      <c r="J161" s="24">
        <f>I161*0.051</f>
        <v>992018.95199999993</v>
      </c>
    </row>
    <row r="162" spans="1:10" x14ac:dyDescent="0.25">
      <c r="A162" s="23"/>
      <c r="B162" s="310" t="s">
        <v>117</v>
      </c>
      <c r="C162" s="311"/>
      <c r="D162" s="311"/>
      <c r="E162" s="311"/>
      <c r="F162" s="311"/>
      <c r="G162" s="311"/>
      <c r="H162" s="312"/>
      <c r="I162" s="180"/>
      <c r="J162" s="39">
        <f>J149+J154+J161</f>
        <v>5874308.3039999995</v>
      </c>
    </row>
    <row r="163" spans="1:10" x14ac:dyDescent="0.25">
      <c r="A163" s="26"/>
      <c r="B163" s="27"/>
      <c r="C163" s="27"/>
      <c r="D163" s="27"/>
      <c r="E163" s="27"/>
      <c r="F163" s="27"/>
      <c r="G163" s="27"/>
      <c r="H163" s="27"/>
      <c r="I163" s="28"/>
      <c r="J163" s="159"/>
    </row>
    <row r="164" spans="1:10" x14ac:dyDescent="0.25">
      <c r="A164" s="319" t="s">
        <v>137</v>
      </c>
      <c r="B164" s="319"/>
      <c r="C164" s="319"/>
      <c r="D164" s="319"/>
      <c r="E164" s="319"/>
      <c r="F164" s="319"/>
      <c r="G164" s="319"/>
      <c r="H164" s="319"/>
      <c r="I164" s="319"/>
      <c r="J164" s="319"/>
    </row>
    <row r="165" spans="1:10" x14ac:dyDescent="0.25">
      <c r="A165" s="18" t="s">
        <v>103</v>
      </c>
      <c r="B165" s="18"/>
      <c r="C165" s="320"/>
      <c r="D165" s="320"/>
      <c r="E165" s="320"/>
      <c r="F165" s="320"/>
      <c r="G165" s="320"/>
      <c r="H165" s="320"/>
      <c r="I165" s="320"/>
      <c r="J165" s="320"/>
    </row>
    <row r="166" spans="1:10" x14ac:dyDescent="0.25">
      <c r="A166" s="19" t="s">
        <v>104</v>
      </c>
      <c r="B166" s="19"/>
      <c r="C166" s="19"/>
      <c r="D166" s="355" t="s">
        <v>431</v>
      </c>
      <c r="E166" s="355"/>
      <c r="F166" s="355"/>
      <c r="G166" s="355"/>
      <c r="H166" s="355"/>
      <c r="I166" s="355"/>
      <c r="J166" s="355"/>
    </row>
    <row r="168" spans="1:10" s="175" customFormat="1" ht="28.5" customHeight="1" x14ac:dyDescent="0.25">
      <c r="A168" s="177" t="s">
        <v>106</v>
      </c>
      <c r="B168" s="341" t="s">
        <v>16</v>
      </c>
      <c r="C168" s="341"/>
      <c r="D168" s="341"/>
      <c r="E168" s="341"/>
      <c r="F168" s="341"/>
      <c r="G168" s="341"/>
      <c r="H168" s="177" t="s">
        <v>138</v>
      </c>
      <c r="I168" s="177" t="s">
        <v>139</v>
      </c>
      <c r="J168" s="177" t="s">
        <v>140</v>
      </c>
    </row>
    <row r="169" spans="1:10" s="175" customFormat="1" x14ac:dyDescent="0.25">
      <c r="A169" s="180">
        <v>1</v>
      </c>
      <c r="B169" s="357">
        <v>2</v>
      </c>
      <c r="C169" s="357"/>
      <c r="D169" s="357"/>
      <c r="E169" s="357"/>
      <c r="F169" s="357"/>
      <c r="G169" s="357"/>
      <c r="H169" s="180">
        <v>3</v>
      </c>
      <c r="I169" s="180">
        <v>4</v>
      </c>
      <c r="J169" s="180">
        <v>5</v>
      </c>
    </row>
    <row r="170" spans="1:10" ht="0.75" customHeight="1" x14ac:dyDescent="0.25">
      <c r="A170" s="30"/>
      <c r="B170" s="332"/>
      <c r="C170" s="332"/>
      <c r="D170" s="332"/>
      <c r="E170" s="332"/>
      <c r="F170" s="332"/>
      <c r="G170" s="332"/>
      <c r="H170" s="24"/>
      <c r="I170" s="24"/>
      <c r="J170" s="24"/>
    </row>
    <row r="171" spans="1:10" x14ac:dyDescent="0.25">
      <c r="A171" s="30"/>
      <c r="B171" s="332"/>
      <c r="C171" s="332"/>
      <c r="D171" s="332"/>
      <c r="E171" s="332"/>
      <c r="F171" s="332"/>
      <c r="G171" s="332"/>
      <c r="H171" s="24"/>
      <c r="I171" s="24"/>
      <c r="J171" s="24"/>
    </row>
    <row r="172" spans="1:10" x14ac:dyDescent="0.25">
      <c r="A172" s="31"/>
      <c r="B172" s="348" t="s">
        <v>117</v>
      </c>
      <c r="C172" s="348"/>
      <c r="D172" s="348"/>
      <c r="E172" s="348"/>
      <c r="F172" s="348"/>
      <c r="G172" s="348"/>
      <c r="H172" s="180" t="s">
        <v>41</v>
      </c>
      <c r="I172" s="180" t="s">
        <v>41</v>
      </c>
      <c r="J172" s="2"/>
    </row>
    <row r="173" spans="1:10" x14ac:dyDescent="0.25">
      <c r="A173" s="26"/>
      <c r="B173" s="27"/>
      <c r="C173" s="27"/>
      <c r="D173" s="27"/>
      <c r="E173" s="27"/>
      <c r="F173" s="27"/>
      <c r="G173" s="27"/>
      <c r="H173" s="27"/>
      <c r="I173" s="28"/>
      <c r="J173" s="29"/>
    </row>
    <row r="174" spans="1:10" ht="23.25" customHeight="1" x14ac:dyDescent="0.25">
      <c r="A174" s="319" t="s">
        <v>402</v>
      </c>
      <c r="B174" s="319"/>
      <c r="C174" s="319"/>
      <c r="D174" s="319"/>
      <c r="E174" s="319"/>
      <c r="F174" s="319"/>
      <c r="G174" s="319"/>
      <c r="H174" s="319"/>
      <c r="I174" s="319"/>
      <c r="J174" s="319"/>
    </row>
    <row r="175" spans="1:10" x14ac:dyDescent="0.25">
      <c r="A175" s="18" t="s">
        <v>103</v>
      </c>
      <c r="B175" s="18"/>
      <c r="C175" s="320">
        <v>850</v>
      </c>
      <c r="D175" s="320"/>
      <c r="E175" s="320"/>
      <c r="F175" s="320"/>
      <c r="G175" s="320"/>
      <c r="H175" s="320"/>
      <c r="I175" s="320"/>
      <c r="J175" s="320"/>
    </row>
    <row r="176" spans="1:10" x14ac:dyDescent="0.25">
      <c r="A176" s="19" t="s">
        <v>104</v>
      </c>
      <c r="B176" s="19"/>
      <c r="C176" s="19"/>
      <c r="D176" s="355" t="s">
        <v>431</v>
      </c>
      <c r="E176" s="355"/>
      <c r="F176" s="355"/>
      <c r="G176" s="355"/>
      <c r="H176" s="355"/>
      <c r="I176" s="355"/>
      <c r="J176" s="355"/>
    </row>
    <row r="178" spans="1:10" ht="51" x14ac:dyDescent="0.25">
      <c r="A178" s="177" t="s">
        <v>106</v>
      </c>
      <c r="B178" s="313" t="s">
        <v>161</v>
      </c>
      <c r="C178" s="314"/>
      <c r="D178" s="314"/>
      <c r="E178" s="314"/>
      <c r="F178" s="314"/>
      <c r="G178" s="315"/>
      <c r="H178" s="177" t="s">
        <v>142</v>
      </c>
      <c r="I178" s="177" t="s">
        <v>143</v>
      </c>
      <c r="J178" s="177" t="s">
        <v>144</v>
      </c>
    </row>
    <row r="179" spans="1:10" x14ac:dyDescent="0.25">
      <c r="A179" s="180">
        <v>1</v>
      </c>
      <c r="B179" s="316">
        <v>2</v>
      </c>
      <c r="C179" s="317"/>
      <c r="D179" s="317"/>
      <c r="E179" s="317"/>
      <c r="F179" s="317"/>
      <c r="G179" s="318"/>
      <c r="H179" s="180">
        <v>3</v>
      </c>
      <c r="I179" s="180">
        <v>4</v>
      </c>
      <c r="J179" s="180">
        <v>5</v>
      </c>
    </row>
    <row r="180" spans="1:10" ht="15" customHeight="1" x14ac:dyDescent="0.25">
      <c r="A180" s="31" t="s">
        <v>17</v>
      </c>
      <c r="B180" s="307" t="s">
        <v>506</v>
      </c>
      <c r="C180" s="308"/>
      <c r="D180" s="308"/>
      <c r="E180" s="308"/>
      <c r="F180" s="308"/>
      <c r="G180" s="309"/>
      <c r="H180" s="24">
        <v>84302965</v>
      </c>
      <c r="I180" s="33">
        <v>2.1999999999999999E-2</v>
      </c>
      <c r="J180" s="24">
        <f>H180*I180</f>
        <v>1854665.23</v>
      </c>
    </row>
    <row r="181" spans="1:10" ht="15" customHeight="1" x14ac:dyDescent="0.25">
      <c r="A181" s="31" t="s">
        <v>19</v>
      </c>
      <c r="B181" s="307" t="s">
        <v>505</v>
      </c>
      <c r="C181" s="308"/>
      <c r="D181" s="308"/>
      <c r="E181" s="308"/>
      <c r="F181" s="308"/>
      <c r="G181" s="309"/>
      <c r="H181" s="24">
        <v>67360913</v>
      </c>
      <c r="I181" s="33">
        <v>2.1999999999999999E-2</v>
      </c>
      <c r="J181" s="24">
        <f>H181*I181</f>
        <v>1481940.0859999999</v>
      </c>
    </row>
    <row r="182" spans="1:10" ht="25.5" customHeight="1" x14ac:dyDescent="0.25">
      <c r="A182" s="31" t="s">
        <v>40</v>
      </c>
      <c r="B182" s="307" t="s">
        <v>507</v>
      </c>
      <c r="C182" s="308"/>
      <c r="D182" s="308"/>
      <c r="E182" s="308"/>
      <c r="F182" s="308"/>
      <c r="G182" s="309"/>
      <c r="H182" s="24"/>
      <c r="I182" s="33"/>
      <c r="J182" s="24">
        <v>231039.28</v>
      </c>
    </row>
    <row r="183" spans="1:10" x14ac:dyDescent="0.25">
      <c r="A183" s="31"/>
      <c r="B183" s="310" t="s">
        <v>117</v>
      </c>
      <c r="C183" s="311"/>
      <c r="D183" s="311"/>
      <c r="E183" s="311"/>
      <c r="F183" s="311"/>
      <c r="G183" s="312"/>
      <c r="H183" s="2"/>
      <c r="I183" s="180" t="s">
        <v>41</v>
      </c>
      <c r="J183" s="2">
        <f>SUM(J180:J182)</f>
        <v>3567644.5959999994</v>
      </c>
    </row>
    <row r="184" spans="1:10" x14ac:dyDescent="0.25">
      <c r="A184" s="319" t="s">
        <v>508</v>
      </c>
      <c r="B184" s="319"/>
      <c r="C184" s="319"/>
      <c r="D184" s="319"/>
      <c r="E184" s="319"/>
      <c r="F184" s="319"/>
      <c r="G184" s="319"/>
      <c r="H184" s="319"/>
      <c r="I184" s="319"/>
      <c r="J184" s="319"/>
    </row>
    <row r="185" spans="1:10" x14ac:dyDescent="0.25">
      <c r="A185" s="18" t="s">
        <v>103</v>
      </c>
      <c r="B185" s="18"/>
      <c r="C185" s="320"/>
      <c r="D185" s="320"/>
      <c r="E185" s="320"/>
      <c r="F185" s="320"/>
      <c r="G185" s="320"/>
      <c r="H185" s="320"/>
      <c r="I185" s="320"/>
      <c r="J185" s="320"/>
    </row>
    <row r="186" spans="1:10" ht="0.75" customHeight="1" x14ac:dyDescent="0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</row>
    <row r="187" spans="1:10" x14ac:dyDescent="0.25">
      <c r="A187" s="19" t="s">
        <v>104</v>
      </c>
      <c r="B187" s="19"/>
      <c r="C187" s="19"/>
      <c r="D187" s="355" t="s">
        <v>431</v>
      </c>
      <c r="E187" s="355"/>
      <c r="F187" s="355"/>
      <c r="G187" s="355"/>
      <c r="H187" s="355"/>
      <c r="I187" s="355"/>
      <c r="J187" s="355"/>
    </row>
    <row r="189" spans="1:10" s="175" customFormat="1" ht="30" customHeight="1" x14ac:dyDescent="0.25">
      <c r="A189" s="177" t="s">
        <v>106</v>
      </c>
      <c r="B189" s="341" t="s">
        <v>16</v>
      </c>
      <c r="C189" s="341"/>
      <c r="D189" s="341"/>
      <c r="E189" s="341"/>
      <c r="F189" s="341"/>
      <c r="G189" s="341"/>
      <c r="H189" s="177" t="s">
        <v>138</v>
      </c>
      <c r="I189" s="177" t="s">
        <v>139</v>
      </c>
      <c r="J189" s="177" t="s">
        <v>140</v>
      </c>
    </row>
    <row r="190" spans="1:10" s="175" customFormat="1" x14ac:dyDescent="0.25">
      <c r="A190" s="180">
        <v>1</v>
      </c>
      <c r="B190" s="357">
        <v>2</v>
      </c>
      <c r="C190" s="357"/>
      <c r="D190" s="357"/>
      <c r="E190" s="357"/>
      <c r="F190" s="357"/>
      <c r="G190" s="357"/>
      <c r="H190" s="180">
        <v>3</v>
      </c>
      <c r="I190" s="180">
        <v>4</v>
      </c>
      <c r="J190" s="180">
        <v>5</v>
      </c>
    </row>
    <row r="191" spans="1:10" x14ac:dyDescent="0.25">
      <c r="A191" s="31"/>
      <c r="B191" s="348" t="s">
        <v>117</v>
      </c>
      <c r="C191" s="348"/>
      <c r="D191" s="348"/>
      <c r="E191" s="348"/>
      <c r="F191" s="348"/>
      <c r="G191" s="348"/>
      <c r="H191" s="180" t="s">
        <v>41</v>
      </c>
      <c r="I191" s="180" t="s">
        <v>41</v>
      </c>
      <c r="J191" s="2"/>
    </row>
    <row r="192" spans="1:10" ht="27.75" customHeight="1" x14ac:dyDescent="0.25">
      <c r="A192" s="339" t="s">
        <v>509</v>
      </c>
      <c r="B192" s="339"/>
      <c r="C192" s="339"/>
      <c r="D192" s="339"/>
      <c r="E192" s="339"/>
      <c r="F192" s="339"/>
      <c r="G192" s="339"/>
      <c r="H192" s="339"/>
      <c r="I192" s="339"/>
      <c r="J192" s="339"/>
    </row>
    <row r="193" spans="1:10" x14ac:dyDescent="0.25">
      <c r="A193" s="18" t="s">
        <v>103</v>
      </c>
      <c r="B193" s="18"/>
      <c r="C193" s="320"/>
      <c r="D193" s="320"/>
      <c r="E193" s="320"/>
      <c r="F193" s="320"/>
      <c r="G193" s="320"/>
      <c r="H193" s="320"/>
      <c r="I193" s="320"/>
      <c r="J193" s="320"/>
    </row>
    <row r="194" spans="1:10" x14ac:dyDescent="0.25">
      <c r="A194" s="18"/>
      <c r="B194" s="18"/>
      <c r="C194" s="18"/>
      <c r="D194" s="189"/>
      <c r="E194" s="189"/>
      <c r="F194" s="18"/>
      <c r="G194" s="18"/>
      <c r="H194" s="18"/>
      <c r="I194" s="18"/>
      <c r="J194" s="18"/>
    </row>
    <row r="195" spans="1:10" x14ac:dyDescent="0.25">
      <c r="A195" s="19" t="s">
        <v>104</v>
      </c>
      <c r="B195" s="19"/>
      <c r="C195" s="19"/>
      <c r="D195" s="355" t="s">
        <v>431</v>
      </c>
      <c r="E195" s="355"/>
      <c r="F195" s="355"/>
      <c r="G195" s="355"/>
      <c r="H195" s="355"/>
      <c r="I195" s="355"/>
      <c r="J195" s="355"/>
    </row>
    <row r="197" spans="1:10" s="175" customFormat="1" ht="29.25" customHeight="1" x14ac:dyDescent="0.25">
      <c r="A197" s="177" t="s">
        <v>106</v>
      </c>
      <c r="B197" s="341" t="s">
        <v>16</v>
      </c>
      <c r="C197" s="341"/>
      <c r="D197" s="341"/>
      <c r="E197" s="341"/>
      <c r="F197" s="341"/>
      <c r="G197" s="341"/>
      <c r="H197" s="177" t="s">
        <v>138</v>
      </c>
      <c r="I197" s="177" t="s">
        <v>139</v>
      </c>
      <c r="J197" s="177" t="s">
        <v>140</v>
      </c>
    </row>
    <row r="198" spans="1:10" s="175" customFormat="1" ht="0.75" customHeight="1" x14ac:dyDescent="0.25">
      <c r="A198" s="180">
        <v>1</v>
      </c>
      <c r="B198" s="357">
        <v>2</v>
      </c>
      <c r="C198" s="357"/>
      <c r="D198" s="357"/>
      <c r="E198" s="357"/>
      <c r="F198" s="357"/>
      <c r="G198" s="357"/>
      <c r="H198" s="180">
        <v>3</v>
      </c>
      <c r="I198" s="180">
        <v>4</v>
      </c>
      <c r="J198" s="180">
        <v>5</v>
      </c>
    </row>
    <row r="199" spans="1:10" x14ac:dyDescent="0.25">
      <c r="A199" s="30"/>
      <c r="B199" s="332"/>
      <c r="C199" s="332"/>
      <c r="D199" s="332"/>
      <c r="E199" s="332"/>
      <c r="F199" s="332"/>
      <c r="G199" s="332"/>
      <c r="H199" s="24"/>
      <c r="I199" s="24"/>
      <c r="J199" s="24"/>
    </row>
    <row r="200" spans="1:10" x14ac:dyDescent="0.25">
      <c r="A200" s="31"/>
      <c r="B200" s="310" t="s">
        <v>117</v>
      </c>
      <c r="C200" s="311"/>
      <c r="D200" s="311"/>
      <c r="E200" s="311"/>
      <c r="F200" s="311"/>
      <c r="G200" s="312"/>
      <c r="H200" s="180" t="s">
        <v>41</v>
      </c>
      <c r="I200" s="180" t="s">
        <v>41</v>
      </c>
      <c r="J200" s="2"/>
    </row>
    <row r="201" spans="1:10" ht="24" customHeight="1" x14ac:dyDescent="0.25">
      <c r="A201" s="32"/>
      <c r="B201" s="27"/>
      <c r="C201" s="27"/>
      <c r="D201" s="27"/>
      <c r="E201" s="27"/>
      <c r="F201" s="27"/>
      <c r="G201" s="27"/>
      <c r="H201" s="29"/>
      <c r="I201" s="28"/>
      <c r="J201" s="29"/>
    </row>
    <row r="202" spans="1:10" x14ac:dyDescent="0.25">
      <c r="A202" s="319" t="s">
        <v>510</v>
      </c>
      <c r="B202" s="319"/>
      <c r="C202" s="319"/>
      <c r="D202" s="319"/>
      <c r="E202" s="319"/>
      <c r="F202" s="319"/>
      <c r="G202" s="319"/>
      <c r="H202" s="319"/>
      <c r="I202" s="319"/>
      <c r="J202" s="319"/>
    </row>
    <row r="203" spans="1:10" x14ac:dyDescent="0.25">
      <c r="A203" s="18" t="s">
        <v>103</v>
      </c>
      <c r="B203" s="18"/>
      <c r="C203" s="320">
        <v>244.24700000000001</v>
      </c>
      <c r="D203" s="320"/>
      <c r="E203" s="320"/>
      <c r="F203" s="320"/>
      <c r="G203" s="320"/>
      <c r="H203" s="320"/>
      <c r="I203" s="320"/>
      <c r="J203" s="320"/>
    </row>
    <row r="204" spans="1:10" x14ac:dyDescent="0.25">
      <c r="A204" s="319"/>
      <c r="B204" s="319"/>
      <c r="C204" s="319"/>
      <c r="D204" s="319"/>
      <c r="E204" s="319"/>
      <c r="F204" s="319"/>
      <c r="G204" s="319"/>
      <c r="H204" s="319"/>
      <c r="I204" s="319"/>
      <c r="J204" s="319"/>
    </row>
    <row r="205" spans="1:10" x14ac:dyDescent="0.25">
      <c r="A205" s="19" t="s">
        <v>104</v>
      </c>
      <c r="B205" s="19"/>
      <c r="C205" s="19"/>
      <c r="D205" s="355" t="s">
        <v>431</v>
      </c>
      <c r="E205" s="355"/>
      <c r="F205" s="355"/>
      <c r="G205" s="355"/>
      <c r="H205" s="355"/>
      <c r="I205" s="355"/>
      <c r="J205" s="355"/>
    </row>
    <row r="206" spans="1:10" x14ac:dyDescent="0.25">
      <c r="A206" s="319" t="s">
        <v>511</v>
      </c>
      <c r="B206" s="319"/>
      <c r="C206" s="319"/>
      <c r="D206" s="319"/>
      <c r="E206" s="319"/>
      <c r="F206" s="319"/>
      <c r="G206" s="319"/>
      <c r="H206" s="319"/>
      <c r="I206" s="319"/>
      <c r="J206" s="319"/>
    </row>
    <row r="207" spans="1:10" s="175" customFormat="1" ht="29.25" customHeight="1" x14ac:dyDescent="0.25">
      <c r="A207" s="177" t="s">
        <v>106</v>
      </c>
      <c r="B207" s="313" t="s">
        <v>141</v>
      </c>
      <c r="C207" s="314"/>
      <c r="D207" s="314"/>
      <c r="E207" s="314"/>
      <c r="F207" s="315"/>
      <c r="G207" s="177" t="s">
        <v>145</v>
      </c>
      <c r="H207" s="177" t="s">
        <v>146</v>
      </c>
      <c r="I207" s="177" t="s">
        <v>147</v>
      </c>
      <c r="J207" s="177" t="s">
        <v>118</v>
      </c>
    </row>
    <row r="208" spans="1:10" s="175" customFormat="1" x14ac:dyDescent="0.25">
      <c r="A208" s="180">
        <v>1</v>
      </c>
      <c r="B208" s="316">
        <v>2</v>
      </c>
      <c r="C208" s="317"/>
      <c r="D208" s="317"/>
      <c r="E208" s="317"/>
      <c r="F208" s="318"/>
      <c r="G208" s="180">
        <v>3</v>
      </c>
      <c r="H208" s="180">
        <v>4</v>
      </c>
      <c r="I208" s="180">
        <v>5</v>
      </c>
      <c r="J208" s="180">
        <v>6</v>
      </c>
    </row>
    <row r="209" spans="1:10" x14ac:dyDescent="0.25">
      <c r="A209" s="31" t="s">
        <v>17</v>
      </c>
      <c r="B209" s="307" t="s">
        <v>225</v>
      </c>
      <c r="C209" s="308"/>
      <c r="D209" s="308"/>
      <c r="E209" s="308"/>
      <c r="F209" s="309"/>
      <c r="G209" s="2">
        <v>1</v>
      </c>
      <c r="H209" s="24">
        <v>12</v>
      </c>
      <c r="I209" s="24">
        <f t="shared" ref="I209:I214" si="1">J209/H209</f>
        <v>666.66666666666663</v>
      </c>
      <c r="J209" s="24">
        <v>8000</v>
      </c>
    </row>
    <row r="210" spans="1:10" x14ac:dyDescent="0.25">
      <c r="A210" s="31" t="s">
        <v>19</v>
      </c>
      <c r="B210" s="307" t="s">
        <v>226</v>
      </c>
      <c r="C210" s="308"/>
      <c r="D210" s="308"/>
      <c r="E210" s="308"/>
      <c r="F210" s="309"/>
      <c r="G210" s="2">
        <v>1</v>
      </c>
      <c r="H210" s="24">
        <v>12</v>
      </c>
      <c r="I210" s="24">
        <f t="shared" si="1"/>
        <v>333.33333333333331</v>
      </c>
      <c r="J210" s="24">
        <v>4000</v>
      </c>
    </row>
    <row r="211" spans="1:10" x14ac:dyDescent="0.25">
      <c r="A211" s="31" t="s">
        <v>40</v>
      </c>
      <c r="B211" s="307" t="s">
        <v>227</v>
      </c>
      <c r="C211" s="308"/>
      <c r="D211" s="308"/>
      <c r="E211" s="308"/>
      <c r="F211" s="309"/>
      <c r="G211" s="2">
        <v>1</v>
      </c>
      <c r="H211" s="24">
        <v>12</v>
      </c>
      <c r="I211" s="24">
        <f t="shared" si="1"/>
        <v>3000</v>
      </c>
      <c r="J211" s="24">
        <v>36000</v>
      </c>
    </row>
    <row r="212" spans="1:10" x14ac:dyDescent="0.25">
      <c r="A212" s="31" t="s">
        <v>50</v>
      </c>
      <c r="B212" s="307" t="s">
        <v>228</v>
      </c>
      <c r="C212" s="308"/>
      <c r="D212" s="308"/>
      <c r="E212" s="308"/>
      <c r="F212" s="309"/>
      <c r="G212" s="2">
        <v>5</v>
      </c>
      <c r="H212" s="24">
        <v>12</v>
      </c>
      <c r="I212" s="24">
        <f t="shared" si="1"/>
        <v>1500</v>
      </c>
      <c r="J212" s="24">
        <v>18000</v>
      </c>
    </row>
    <row r="213" spans="1:10" x14ac:dyDescent="0.25">
      <c r="A213" s="31" t="s">
        <v>61</v>
      </c>
      <c r="B213" s="307" t="s">
        <v>229</v>
      </c>
      <c r="C213" s="308"/>
      <c r="D213" s="308"/>
      <c r="E213" s="308"/>
      <c r="F213" s="309"/>
      <c r="G213" s="2">
        <v>5</v>
      </c>
      <c r="H213" s="24">
        <v>12</v>
      </c>
      <c r="I213" s="24">
        <f t="shared" si="1"/>
        <v>833.33333333333337</v>
      </c>
      <c r="J213" s="24">
        <v>10000</v>
      </c>
    </row>
    <row r="214" spans="1:10" x14ac:dyDescent="0.25">
      <c r="A214" s="31" t="s">
        <v>62</v>
      </c>
      <c r="B214" s="307" t="s">
        <v>422</v>
      </c>
      <c r="C214" s="308"/>
      <c r="D214" s="308"/>
      <c r="E214" s="308"/>
      <c r="F214" s="309"/>
      <c r="G214" s="2">
        <v>1</v>
      </c>
      <c r="H214" s="24">
        <v>12</v>
      </c>
      <c r="I214" s="24">
        <f t="shared" si="1"/>
        <v>8925</v>
      </c>
      <c r="J214" s="24">
        <v>107100</v>
      </c>
    </row>
    <row r="215" spans="1:10" x14ac:dyDescent="0.25">
      <c r="A215" s="31"/>
      <c r="B215" s="310" t="s">
        <v>148</v>
      </c>
      <c r="C215" s="311"/>
      <c r="D215" s="311"/>
      <c r="E215" s="311"/>
      <c r="F215" s="312"/>
      <c r="G215" s="180" t="s">
        <v>41</v>
      </c>
      <c r="H215" s="180" t="s">
        <v>41</v>
      </c>
      <c r="I215" s="180" t="s">
        <v>41</v>
      </c>
      <c r="J215" s="2">
        <f>SUM(J209:J214)</f>
        <v>183100</v>
      </c>
    </row>
    <row r="216" spans="1:10" x14ac:dyDescent="0.25">
      <c r="A216" s="319" t="s">
        <v>516</v>
      </c>
      <c r="B216" s="319"/>
      <c r="C216" s="319"/>
      <c r="D216" s="319"/>
      <c r="E216" s="319"/>
      <c r="F216" s="319"/>
      <c r="G216" s="319"/>
      <c r="H216" s="319"/>
      <c r="I216" s="319"/>
      <c r="J216" s="319"/>
    </row>
    <row r="217" spans="1:10" hidden="1" x14ac:dyDescent="0.25"/>
    <row r="218" spans="1:10" s="175" customFormat="1" ht="39.75" customHeight="1" x14ac:dyDescent="0.25">
      <c r="A218" s="177" t="s">
        <v>106</v>
      </c>
      <c r="B218" s="341" t="s">
        <v>141</v>
      </c>
      <c r="C218" s="341"/>
      <c r="D218" s="341"/>
      <c r="E218" s="341"/>
      <c r="F218" s="341"/>
      <c r="G218" s="341"/>
      <c r="H218" s="177" t="s">
        <v>206</v>
      </c>
      <c r="I218" s="177" t="s">
        <v>207</v>
      </c>
      <c r="J218" s="177" t="s">
        <v>208</v>
      </c>
    </row>
    <row r="219" spans="1:10" s="175" customFormat="1" ht="0.75" customHeight="1" x14ac:dyDescent="0.25">
      <c r="A219" s="180">
        <v>1</v>
      </c>
      <c r="B219" s="357">
        <v>2</v>
      </c>
      <c r="C219" s="357"/>
      <c r="D219" s="357"/>
      <c r="E219" s="357"/>
      <c r="F219" s="357"/>
      <c r="G219" s="357"/>
      <c r="H219" s="180">
        <v>3</v>
      </c>
      <c r="I219" s="180">
        <v>4</v>
      </c>
      <c r="J219" s="180">
        <v>5</v>
      </c>
    </row>
    <row r="220" spans="1:10" ht="17.25" customHeight="1" x14ac:dyDescent="0.25">
      <c r="A220" s="30"/>
      <c r="B220" s="358"/>
      <c r="C220" s="359"/>
      <c r="D220" s="359"/>
      <c r="E220" s="359"/>
      <c r="F220" s="359"/>
      <c r="G220" s="360"/>
      <c r="H220" s="24"/>
      <c r="I220" s="24"/>
      <c r="J220" s="24"/>
    </row>
    <row r="221" spans="1:10" ht="14.25" customHeight="1" x14ac:dyDescent="0.25">
      <c r="A221" s="31"/>
      <c r="B221" s="361" t="s">
        <v>117</v>
      </c>
      <c r="C221" s="362"/>
      <c r="D221" s="362"/>
      <c r="E221" s="362"/>
      <c r="F221" s="362"/>
      <c r="G221" s="363"/>
      <c r="H221" s="2"/>
      <c r="I221" s="2"/>
      <c r="J221" s="2"/>
    </row>
    <row r="222" spans="1:10" x14ac:dyDescent="0.25">
      <c r="A222" s="32"/>
      <c r="B222" s="27"/>
      <c r="C222" s="27"/>
      <c r="D222" s="27"/>
      <c r="E222" s="27"/>
      <c r="F222" s="27"/>
      <c r="G222" s="28"/>
      <c r="H222" s="28"/>
      <c r="I222" s="28"/>
      <c r="J222" s="29"/>
    </row>
    <row r="223" spans="1:10" x14ac:dyDescent="0.25">
      <c r="A223" s="320" t="s">
        <v>517</v>
      </c>
      <c r="B223" s="320"/>
      <c r="C223" s="320"/>
      <c r="D223" s="320"/>
      <c r="E223" s="320"/>
      <c r="F223" s="320"/>
      <c r="G223" s="320"/>
      <c r="H223" s="320"/>
      <c r="I223" s="320"/>
      <c r="J223" s="320"/>
    </row>
    <row r="224" spans="1:10" s="175" customFormat="1" ht="39.75" customHeight="1" x14ac:dyDescent="0.25">
      <c r="A224" s="177" t="s">
        <v>106</v>
      </c>
      <c r="B224" s="313" t="s">
        <v>16</v>
      </c>
      <c r="C224" s="314"/>
      <c r="D224" s="314"/>
      <c r="E224" s="314"/>
      <c r="F224" s="315"/>
      <c r="G224" s="177" t="s">
        <v>149</v>
      </c>
      <c r="H224" s="177" t="s">
        <v>150</v>
      </c>
      <c r="I224" s="177" t="s">
        <v>151</v>
      </c>
      <c r="J224" s="177" t="s">
        <v>152</v>
      </c>
    </row>
    <row r="225" spans="1:10" s="175" customFormat="1" x14ac:dyDescent="0.25">
      <c r="A225" s="180">
        <v>1</v>
      </c>
      <c r="B225" s="316">
        <v>2</v>
      </c>
      <c r="C225" s="317"/>
      <c r="D225" s="317"/>
      <c r="E225" s="317"/>
      <c r="F225" s="318"/>
      <c r="G225" s="180">
        <v>3</v>
      </c>
      <c r="H225" s="180">
        <v>4</v>
      </c>
      <c r="I225" s="180">
        <v>5</v>
      </c>
      <c r="J225" s="180">
        <v>6</v>
      </c>
    </row>
    <row r="226" spans="1:10" ht="17.25" customHeight="1" x14ac:dyDescent="0.2">
      <c r="A226" s="9" t="s">
        <v>17</v>
      </c>
      <c r="B226" s="307" t="s">
        <v>233</v>
      </c>
      <c r="C226" s="308"/>
      <c r="D226" s="308"/>
      <c r="E226" s="308"/>
      <c r="F226" s="309"/>
      <c r="G226" s="2">
        <v>794</v>
      </c>
      <c r="H226" s="24">
        <v>75.86</v>
      </c>
      <c r="I226" s="33"/>
      <c r="J226" s="24">
        <v>60233</v>
      </c>
    </row>
    <row r="227" spans="1:10" ht="23.25" customHeight="1" x14ac:dyDescent="0.2">
      <c r="A227" s="9" t="s">
        <v>19</v>
      </c>
      <c r="B227" s="307" t="s">
        <v>234</v>
      </c>
      <c r="C227" s="308"/>
      <c r="D227" s="308"/>
      <c r="E227" s="308"/>
      <c r="F227" s="309"/>
      <c r="G227" s="2">
        <v>794</v>
      </c>
      <c r="H227" s="24">
        <v>62.4</v>
      </c>
      <c r="I227" s="33"/>
      <c r="J227" s="24">
        <v>49546</v>
      </c>
    </row>
    <row r="228" spans="1:10" ht="18.75" customHeight="1" x14ac:dyDescent="0.2">
      <c r="A228" s="9" t="s">
        <v>40</v>
      </c>
      <c r="B228" s="307" t="s">
        <v>235</v>
      </c>
      <c r="C228" s="308"/>
      <c r="D228" s="308"/>
      <c r="E228" s="308"/>
      <c r="F228" s="309"/>
      <c r="G228" s="2">
        <f>J228/H228</f>
        <v>5125.5</v>
      </c>
      <c r="H228" s="24">
        <v>12</v>
      </c>
      <c r="I228" s="33"/>
      <c r="J228" s="24">
        <v>61506</v>
      </c>
    </row>
    <row r="229" spans="1:10" x14ac:dyDescent="0.25">
      <c r="A229" s="31"/>
      <c r="B229" s="310" t="s">
        <v>117</v>
      </c>
      <c r="C229" s="311"/>
      <c r="D229" s="311"/>
      <c r="E229" s="311"/>
      <c r="F229" s="312"/>
      <c r="G229" s="180" t="s">
        <v>41</v>
      </c>
      <c r="H229" s="180" t="s">
        <v>41</v>
      </c>
      <c r="I229" s="180" t="s">
        <v>41</v>
      </c>
      <c r="J229" s="2">
        <f>SUM(J226:J228)</f>
        <v>171285</v>
      </c>
    </row>
    <row r="230" spans="1:10" x14ac:dyDescent="0.2">
      <c r="A230" s="9" t="s">
        <v>17</v>
      </c>
      <c r="B230" s="307" t="s">
        <v>238</v>
      </c>
      <c r="C230" s="308"/>
      <c r="D230" s="308"/>
      <c r="E230" s="308"/>
      <c r="F230" s="309"/>
      <c r="G230" s="2">
        <v>7911</v>
      </c>
      <c r="H230" s="24">
        <v>75.86</v>
      </c>
      <c r="I230" s="33"/>
      <c r="J230" s="24">
        <f>G230*H230</f>
        <v>600128.46</v>
      </c>
    </row>
    <row r="231" spans="1:10" x14ac:dyDescent="0.2">
      <c r="A231" s="9" t="s">
        <v>19</v>
      </c>
      <c r="B231" s="307" t="s">
        <v>239</v>
      </c>
      <c r="C231" s="308"/>
      <c r="D231" s="308"/>
      <c r="E231" s="308"/>
      <c r="F231" s="309"/>
      <c r="G231" s="2">
        <v>7911</v>
      </c>
      <c r="H231" s="24">
        <v>62.4</v>
      </c>
      <c r="I231" s="33"/>
      <c r="J231" s="24">
        <f>G231*H231</f>
        <v>493646.39999999997</v>
      </c>
    </row>
    <row r="232" spans="1:10" x14ac:dyDescent="0.2">
      <c r="A232" s="9" t="s">
        <v>40</v>
      </c>
      <c r="B232" s="307" t="s">
        <v>240</v>
      </c>
      <c r="C232" s="308"/>
      <c r="D232" s="308"/>
      <c r="E232" s="308"/>
      <c r="F232" s="309"/>
      <c r="G232" s="2">
        <f>J232/H232</f>
        <v>50483.416666666664</v>
      </c>
      <c r="H232" s="24">
        <v>12</v>
      </c>
      <c r="I232" s="33"/>
      <c r="J232" s="24">
        <v>605801</v>
      </c>
    </row>
    <row r="233" spans="1:10" x14ac:dyDescent="0.25">
      <c r="A233" s="31"/>
      <c r="B233" s="348" t="s">
        <v>117</v>
      </c>
      <c r="C233" s="348"/>
      <c r="D233" s="348"/>
      <c r="E233" s="348"/>
      <c r="F233" s="348"/>
      <c r="G233" s="180" t="s">
        <v>41</v>
      </c>
      <c r="H233" s="180" t="s">
        <v>41</v>
      </c>
      <c r="I233" s="180" t="s">
        <v>41</v>
      </c>
      <c r="J233" s="2">
        <v>1699575</v>
      </c>
    </row>
    <row r="234" spans="1:10" x14ac:dyDescent="0.25">
      <c r="A234" s="32"/>
      <c r="B234" s="27"/>
      <c r="C234" s="27"/>
      <c r="D234" s="27"/>
      <c r="E234" s="27"/>
      <c r="F234" s="27"/>
      <c r="G234" s="28"/>
      <c r="H234" s="28"/>
      <c r="I234" s="28"/>
      <c r="J234" s="29"/>
    </row>
    <row r="235" spans="1:10" s="175" customFormat="1" ht="38.25" x14ac:dyDescent="0.25">
      <c r="A235" s="177" t="s">
        <v>106</v>
      </c>
      <c r="B235" s="341" t="s">
        <v>16</v>
      </c>
      <c r="C235" s="341"/>
      <c r="D235" s="341"/>
      <c r="E235" s="341"/>
      <c r="F235" s="341"/>
      <c r="G235" s="177" t="s">
        <v>149</v>
      </c>
      <c r="H235" s="177" t="s">
        <v>150</v>
      </c>
      <c r="I235" s="177" t="s">
        <v>151</v>
      </c>
      <c r="J235" s="177" t="s">
        <v>152</v>
      </c>
    </row>
    <row r="236" spans="1:10" s="175" customFormat="1" x14ac:dyDescent="0.25">
      <c r="A236" s="180">
        <v>1</v>
      </c>
      <c r="B236" s="357">
        <v>2</v>
      </c>
      <c r="C236" s="357"/>
      <c r="D236" s="357"/>
      <c r="E236" s="357"/>
      <c r="F236" s="357"/>
      <c r="G236" s="180">
        <v>3</v>
      </c>
      <c r="H236" s="180">
        <v>4</v>
      </c>
      <c r="I236" s="180">
        <v>5</v>
      </c>
      <c r="J236" s="180">
        <v>6</v>
      </c>
    </row>
    <row r="237" spans="1:10" s="175" customFormat="1" x14ac:dyDescent="0.25">
      <c r="A237" s="180">
        <v>1</v>
      </c>
      <c r="B237" s="307" t="s">
        <v>231</v>
      </c>
      <c r="C237" s="308"/>
      <c r="D237" s="308"/>
      <c r="E237" s="308"/>
      <c r="F237" s="309"/>
      <c r="G237" s="2">
        <v>84448.72</v>
      </c>
      <c r="H237" s="24">
        <v>5.8449999999999998</v>
      </c>
      <c r="I237" s="33"/>
      <c r="J237" s="24">
        <v>494025</v>
      </c>
    </row>
    <row r="238" spans="1:10" s="175" customFormat="1" x14ac:dyDescent="0.2">
      <c r="A238" s="173">
        <v>2</v>
      </c>
      <c r="B238" s="307" t="s">
        <v>232</v>
      </c>
      <c r="C238" s="308"/>
      <c r="D238" s="308"/>
      <c r="E238" s="308"/>
      <c r="F238" s="309"/>
      <c r="G238" s="2">
        <v>248</v>
      </c>
      <c r="H238" s="24">
        <v>2415.21</v>
      </c>
      <c r="I238" s="33"/>
      <c r="J238" s="24">
        <v>596500</v>
      </c>
    </row>
    <row r="239" spans="1:10" x14ac:dyDescent="0.25">
      <c r="A239" s="31"/>
      <c r="B239" s="310" t="s">
        <v>117</v>
      </c>
      <c r="C239" s="311"/>
      <c r="D239" s="311"/>
      <c r="E239" s="311"/>
      <c r="F239" s="312"/>
      <c r="G239" s="180" t="s">
        <v>41</v>
      </c>
      <c r="H239" s="180" t="s">
        <v>41</v>
      </c>
      <c r="I239" s="180" t="s">
        <v>41</v>
      </c>
      <c r="J239" s="2">
        <f>SUM(J237:J238)</f>
        <v>1090525</v>
      </c>
    </row>
    <row r="240" spans="1:10" s="175" customFormat="1" x14ac:dyDescent="0.25">
      <c r="A240" s="180">
        <v>1</v>
      </c>
      <c r="B240" s="307" t="s">
        <v>236</v>
      </c>
      <c r="C240" s="308"/>
      <c r="D240" s="308"/>
      <c r="E240" s="308"/>
      <c r="F240" s="309"/>
      <c r="G240" s="2">
        <v>454000</v>
      </c>
      <c r="H240" s="24">
        <v>5.85</v>
      </c>
      <c r="I240" s="33"/>
      <c r="J240" s="24">
        <v>2647055</v>
      </c>
    </row>
    <row r="241" spans="1:10" s="175" customFormat="1" x14ac:dyDescent="0.2">
      <c r="A241" s="173">
        <v>2</v>
      </c>
      <c r="B241" s="307" t="s">
        <v>237</v>
      </c>
      <c r="C241" s="308"/>
      <c r="D241" s="308"/>
      <c r="E241" s="308"/>
      <c r="F241" s="309"/>
      <c r="G241" s="2">
        <v>1697.97</v>
      </c>
      <c r="H241" s="24">
        <v>2415.21</v>
      </c>
      <c r="I241" s="33"/>
      <c r="J241" s="24">
        <f>4331990-231039.28</f>
        <v>4100950.72</v>
      </c>
    </row>
    <row r="242" spans="1:10" x14ac:dyDescent="0.25">
      <c r="A242" s="31"/>
      <c r="B242" s="348" t="s">
        <v>117</v>
      </c>
      <c r="C242" s="348"/>
      <c r="D242" s="348"/>
      <c r="E242" s="348"/>
      <c r="F242" s="348"/>
      <c r="G242" s="180" t="s">
        <v>41</v>
      </c>
      <c r="H242" s="180" t="s">
        <v>41</v>
      </c>
      <c r="I242" s="180" t="s">
        <v>41</v>
      </c>
      <c r="J242" s="2">
        <f>SUM(J240:J241)</f>
        <v>6748005.7200000007</v>
      </c>
    </row>
    <row r="243" spans="1:10" x14ac:dyDescent="0.25">
      <c r="A243" s="32"/>
      <c r="B243" s="27"/>
      <c r="C243" s="27"/>
      <c r="D243" s="27"/>
      <c r="E243" s="27"/>
      <c r="F243" s="27"/>
      <c r="G243" s="28"/>
      <c r="H243" s="28"/>
      <c r="I243" s="28"/>
      <c r="J243" s="29"/>
    </row>
    <row r="244" spans="1:10" x14ac:dyDescent="0.25">
      <c r="A244" s="319" t="s">
        <v>512</v>
      </c>
      <c r="B244" s="319"/>
      <c r="C244" s="319"/>
      <c r="D244" s="319"/>
      <c r="E244" s="319"/>
      <c r="F244" s="319"/>
      <c r="G244" s="319"/>
      <c r="H244" s="319"/>
      <c r="I244" s="319"/>
      <c r="J244" s="319"/>
    </row>
    <row r="245" spans="1:10" ht="36.75" customHeight="1" x14ac:dyDescent="0.25">
      <c r="A245" s="177" t="s">
        <v>106</v>
      </c>
      <c r="B245" s="341" t="s">
        <v>16</v>
      </c>
      <c r="C245" s="341"/>
      <c r="D245" s="341"/>
      <c r="E245" s="341"/>
      <c r="F245" s="341"/>
      <c r="G245" s="341"/>
      <c r="H245" s="177" t="s">
        <v>513</v>
      </c>
      <c r="I245" s="177" t="s">
        <v>514</v>
      </c>
      <c r="J245" s="177" t="s">
        <v>515</v>
      </c>
    </row>
    <row r="246" spans="1:10" ht="0.75" customHeight="1" x14ac:dyDescent="0.25">
      <c r="A246" s="180">
        <v>1</v>
      </c>
      <c r="B246" s="357">
        <v>2</v>
      </c>
      <c r="C246" s="357"/>
      <c r="D246" s="357"/>
      <c r="E246" s="357"/>
      <c r="F246" s="357"/>
      <c r="G246" s="357"/>
      <c r="H246" s="180">
        <v>4</v>
      </c>
      <c r="I246" s="180">
        <v>5</v>
      </c>
      <c r="J246" s="180">
        <v>6</v>
      </c>
    </row>
    <row r="247" spans="1:10" x14ac:dyDescent="0.25">
      <c r="A247" s="30"/>
      <c r="B247" s="332"/>
      <c r="C247" s="332"/>
      <c r="D247" s="332"/>
      <c r="E247" s="332"/>
      <c r="F247" s="332"/>
      <c r="G247" s="332"/>
      <c r="H247" s="190"/>
      <c r="I247" s="190"/>
      <c r="J247" s="190"/>
    </row>
    <row r="248" spans="1:10" x14ac:dyDescent="0.25">
      <c r="A248" s="30"/>
      <c r="B248" s="332"/>
      <c r="C248" s="332"/>
      <c r="D248" s="332"/>
      <c r="E248" s="332"/>
      <c r="F248" s="332"/>
      <c r="G248" s="332"/>
      <c r="H248" s="190"/>
      <c r="I248" s="190"/>
      <c r="J248" s="190"/>
    </row>
    <row r="249" spans="1:10" x14ac:dyDescent="0.25">
      <c r="A249" s="31"/>
      <c r="B249" s="348" t="s">
        <v>117</v>
      </c>
      <c r="C249" s="348"/>
      <c r="D249" s="348"/>
      <c r="E249" s="348"/>
      <c r="F249" s="348"/>
      <c r="G249" s="348"/>
      <c r="H249" s="180" t="s">
        <v>41</v>
      </c>
      <c r="I249" s="180" t="s">
        <v>41</v>
      </c>
      <c r="J249" s="180" t="s">
        <v>41</v>
      </c>
    </row>
    <row r="250" spans="1:10" x14ac:dyDescent="0.25">
      <c r="A250" s="32"/>
      <c r="B250" s="27"/>
      <c r="C250" s="27"/>
      <c r="D250" s="27"/>
      <c r="E250" s="27"/>
      <c r="F250" s="27"/>
      <c r="G250" s="28"/>
      <c r="H250" s="28"/>
      <c r="I250" s="28"/>
      <c r="J250" s="29"/>
    </row>
    <row r="251" spans="1:10" ht="21.75" customHeight="1" x14ac:dyDescent="0.25">
      <c r="A251" s="319" t="s">
        <v>518</v>
      </c>
      <c r="B251" s="319"/>
      <c r="C251" s="319"/>
      <c r="D251" s="319"/>
      <c r="E251" s="319"/>
      <c r="F251" s="319"/>
      <c r="G251" s="319"/>
      <c r="H251" s="319"/>
      <c r="I251" s="319"/>
      <c r="J251" s="319"/>
    </row>
    <row r="252" spans="1:10" s="175" customFormat="1" ht="38.25" x14ac:dyDescent="0.25">
      <c r="A252" s="182" t="s">
        <v>106</v>
      </c>
      <c r="B252" s="313" t="s">
        <v>141</v>
      </c>
      <c r="C252" s="314"/>
      <c r="D252" s="314"/>
      <c r="E252" s="314"/>
      <c r="F252" s="314"/>
      <c r="G252" s="315"/>
      <c r="H252" s="182" t="s">
        <v>153</v>
      </c>
      <c r="I252" s="182" t="s">
        <v>154</v>
      </c>
      <c r="J252" s="177" t="s">
        <v>155</v>
      </c>
    </row>
    <row r="253" spans="1:10" s="175" customFormat="1" x14ac:dyDescent="0.25">
      <c r="A253" s="180">
        <v>1</v>
      </c>
      <c r="B253" s="316">
        <v>2</v>
      </c>
      <c r="C253" s="317"/>
      <c r="D253" s="317"/>
      <c r="E253" s="317"/>
      <c r="F253" s="317"/>
      <c r="G253" s="318"/>
      <c r="H253" s="180">
        <v>3</v>
      </c>
      <c r="I253" s="180">
        <v>4</v>
      </c>
      <c r="J253" s="180">
        <v>5</v>
      </c>
    </row>
    <row r="254" spans="1:10" ht="45.75" customHeight="1" x14ac:dyDescent="0.25">
      <c r="A254" s="31" t="s">
        <v>17</v>
      </c>
      <c r="B254" s="307" t="s">
        <v>241</v>
      </c>
      <c r="C254" s="308"/>
      <c r="D254" s="308"/>
      <c r="E254" s="308"/>
      <c r="F254" s="308"/>
      <c r="G254" s="309"/>
      <c r="H254" s="36" t="s">
        <v>209</v>
      </c>
      <c r="I254" s="2">
        <v>9</v>
      </c>
      <c r="J254" s="2">
        <v>600000</v>
      </c>
    </row>
    <row r="255" spans="1:10" ht="44.25" customHeight="1" x14ac:dyDescent="0.25">
      <c r="A255" s="31" t="s">
        <v>19</v>
      </c>
      <c r="B255" s="307" t="s">
        <v>242</v>
      </c>
      <c r="C255" s="308"/>
      <c r="D255" s="308"/>
      <c r="E255" s="308"/>
      <c r="F255" s="308"/>
      <c r="G255" s="309"/>
      <c r="H255" s="37" t="s">
        <v>210</v>
      </c>
      <c r="I255" s="2">
        <v>28</v>
      </c>
      <c r="J255" s="2">
        <v>2500000</v>
      </c>
    </row>
    <row r="256" spans="1:10" x14ac:dyDescent="0.25">
      <c r="A256" s="31" t="s">
        <v>40</v>
      </c>
      <c r="B256" s="307" t="s">
        <v>423</v>
      </c>
      <c r="C256" s="308"/>
      <c r="D256" s="308"/>
      <c r="E256" s="308"/>
      <c r="F256" s="308"/>
      <c r="G256" s="309"/>
      <c r="H256" s="36" t="s">
        <v>210</v>
      </c>
      <c r="I256" s="2">
        <v>1</v>
      </c>
      <c r="J256" s="2">
        <f>7686190-20666.67</f>
        <v>7665523.3300000001</v>
      </c>
    </row>
    <row r="257" spans="1:17" x14ac:dyDescent="0.25">
      <c r="A257" s="31"/>
      <c r="B257" s="310" t="s">
        <v>117</v>
      </c>
      <c r="C257" s="311"/>
      <c r="D257" s="311"/>
      <c r="E257" s="311"/>
      <c r="F257" s="311"/>
      <c r="G257" s="312"/>
      <c r="H257" s="180" t="s">
        <v>41</v>
      </c>
      <c r="I257" s="180" t="s">
        <v>41</v>
      </c>
      <c r="J257" s="2">
        <f>SUM(J254:J256)</f>
        <v>10765523.33</v>
      </c>
    </row>
    <row r="258" spans="1:17" x14ac:dyDescent="0.25">
      <c r="A258" s="32"/>
      <c r="B258" s="27"/>
      <c r="C258" s="27"/>
      <c r="D258" s="27"/>
      <c r="E258" s="27"/>
      <c r="F258" s="27"/>
      <c r="G258" s="27"/>
      <c r="H258" s="28"/>
      <c r="I258" s="28"/>
      <c r="J258" s="29"/>
    </row>
    <row r="259" spans="1:17" x14ac:dyDescent="0.25">
      <c r="A259" s="319" t="s">
        <v>519</v>
      </c>
      <c r="B259" s="319"/>
      <c r="C259" s="319"/>
      <c r="D259" s="319"/>
      <c r="E259" s="319"/>
      <c r="F259" s="319"/>
      <c r="G259" s="319"/>
      <c r="H259" s="319"/>
      <c r="I259" s="319"/>
      <c r="J259" s="319"/>
    </row>
    <row r="260" spans="1:17" s="175" customFormat="1" ht="38.25" x14ac:dyDescent="0.25">
      <c r="A260" s="177" t="s">
        <v>106</v>
      </c>
      <c r="B260" s="341" t="s">
        <v>141</v>
      </c>
      <c r="C260" s="341"/>
      <c r="D260" s="341"/>
      <c r="E260" s="341"/>
      <c r="F260" s="341"/>
      <c r="G260" s="341"/>
      <c r="H260" s="341"/>
      <c r="I260" s="177" t="s">
        <v>156</v>
      </c>
      <c r="J260" s="177" t="s">
        <v>157</v>
      </c>
    </row>
    <row r="261" spans="1:17" s="175" customFormat="1" x14ac:dyDescent="0.25">
      <c r="A261" s="180">
        <v>1</v>
      </c>
      <c r="B261" s="357">
        <v>2</v>
      </c>
      <c r="C261" s="357"/>
      <c r="D261" s="357"/>
      <c r="E261" s="357"/>
      <c r="F261" s="357"/>
      <c r="G261" s="357"/>
      <c r="H261" s="357"/>
      <c r="I261" s="180">
        <v>3</v>
      </c>
      <c r="J261" s="180">
        <v>4</v>
      </c>
    </row>
    <row r="262" spans="1:17" ht="33.75" customHeight="1" x14ac:dyDescent="0.25">
      <c r="A262" s="30" t="s">
        <v>17</v>
      </c>
      <c r="B262" s="332" t="s">
        <v>316</v>
      </c>
      <c r="C262" s="332"/>
      <c r="D262" s="332"/>
      <c r="E262" s="332"/>
      <c r="F262" s="332"/>
      <c r="G262" s="332"/>
      <c r="H262" s="332"/>
      <c r="I262" s="2">
        <v>7</v>
      </c>
      <c r="J262" s="2">
        <v>1016600</v>
      </c>
    </row>
    <row r="263" spans="1:17" ht="36.75" customHeight="1" x14ac:dyDescent="0.25">
      <c r="A263" s="30" t="s">
        <v>19</v>
      </c>
      <c r="B263" s="332" t="s">
        <v>317</v>
      </c>
      <c r="C263" s="332"/>
      <c r="D263" s="332"/>
      <c r="E263" s="332"/>
      <c r="F263" s="332"/>
      <c r="G263" s="332"/>
      <c r="H263" s="332"/>
      <c r="I263" s="2">
        <v>18</v>
      </c>
      <c r="J263" s="2">
        <v>3401610</v>
      </c>
    </row>
    <row r="264" spans="1:17" ht="36.75" customHeight="1" x14ac:dyDescent="0.25">
      <c r="A264" s="30" t="s">
        <v>40</v>
      </c>
      <c r="B264" s="332" t="s">
        <v>548</v>
      </c>
      <c r="C264" s="332"/>
      <c r="D264" s="332"/>
      <c r="E264" s="332"/>
      <c r="F264" s="332"/>
      <c r="G264" s="332"/>
      <c r="H264" s="332"/>
      <c r="I264" s="2">
        <v>4</v>
      </c>
      <c r="J264" s="2">
        <v>160400</v>
      </c>
    </row>
    <row r="265" spans="1:17" x14ac:dyDescent="0.25">
      <c r="A265" s="30" t="s">
        <v>50</v>
      </c>
      <c r="B265" s="332" t="s">
        <v>424</v>
      </c>
      <c r="C265" s="332"/>
      <c r="D265" s="332"/>
      <c r="E265" s="332"/>
      <c r="F265" s="332"/>
      <c r="G265" s="332"/>
      <c r="H265" s="332"/>
      <c r="I265" s="2">
        <v>4</v>
      </c>
      <c r="J265" s="2">
        <f>800000-100000</f>
        <v>700000</v>
      </c>
    </row>
    <row r="266" spans="1:17" x14ac:dyDescent="0.25">
      <c r="A266" s="30" t="s">
        <v>61</v>
      </c>
      <c r="B266" s="332" t="s">
        <v>325</v>
      </c>
      <c r="C266" s="332"/>
      <c r="D266" s="332"/>
      <c r="E266" s="332"/>
      <c r="F266" s="332"/>
      <c r="G266" s="332"/>
      <c r="H266" s="332"/>
      <c r="I266" s="2">
        <v>3</v>
      </c>
      <c r="J266" s="2">
        <v>26600</v>
      </c>
    </row>
    <row r="267" spans="1:17" x14ac:dyDescent="0.25">
      <c r="A267" s="31"/>
      <c r="B267" s="364" t="s">
        <v>117</v>
      </c>
      <c r="C267" s="364"/>
      <c r="D267" s="364"/>
      <c r="E267" s="364"/>
      <c r="F267" s="364"/>
      <c r="G267" s="364"/>
      <c r="H267" s="364"/>
      <c r="I267" s="180" t="s">
        <v>41</v>
      </c>
      <c r="J267" s="2">
        <f>SUM(J262:J266)</f>
        <v>5305210</v>
      </c>
    </row>
    <row r="268" spans="1:17" x14ac:dyDescent="0.25">
      <c r="A268" s="32"/>
      <c r="B268" s="38"/>
      <c r="C268" s="38"/>
      <c r="D268" s="38"/>
      <c r="E268" s="38"/>
      <c r="F268" s="38"/>
      <c r="G268" s="38"/>
      <c r="H268" s="38"/>
      <c r="I268" s="28"/>
      <c r="J268" s="29"/>
    </row>
    <row r="269" spans="1:17" x14ac:dyDescent="0.25">
      <c r="A269" s="339" t="s">
        <v>520</v>
      </c>
      <c r="B269" s="339"/>
      <c r="C269" s="339"/>
      <c r="D269" s="339"/>
      <c r="E269" s="339"/>
      <c r="F269" s="339"/>
      <c r="G269" s="339"/>
      <c r="H269" s="339"/>
      <c r="I269" s="339"/>
      <c r="J269" s="339"/>
    </row>
    <row r="270" spans="1:17" s="175" customFormat="1" ht="38.25" x14ac:dyDescent="0.25">
      <c r="A270" s="177" t="s">
        <v>106</v>
      </c>
      <c r="B270" s="341" t="s">
        <v>141</v>
      </c>
      <c r="C270" s="341"/>
      <c r="D270" s="341"/>
      <c r="E270" s="341"/>
      <c r="F270" s="341"/>
      <c r="G270" s="341"/>
      <c r="H270" s="177" t="s">
        <v>513</v>
      </c>
      <c r="I270" s="177" t="s">
        <v>158</v>
      </c>
      <c r="J270" s="177" t="s">
        <v>159</v>
      </c>
    </row>
    <row r="271" spans="1:17" s="175" customFormat="1" x14ac:dyDescent="0.25">
      <c r="A271" s="180">
        <v>1</v>
      </c>
      <c r="B271" s="357">
        <v>2</v>
      </c>
      <c r="C271" s="357"/>
      <c r="D271" s="357"/>
      <c r="E271" s="357"/>
      <c r="F271" s="357"/>
      <c r="G271" s="357"/>
      <c r="H271" s="180">
        <v>3</v>
      </c>
      <c r="I271" s="180">
        <v>4</v>
      </c>
      <c r="J271" s="180">
        <v>5</v>
      </c>
    </row>
    <row r="272" spans="1:17" s="175" customFormat="1" ht="14.25" customHeight="1" x14ac:dyDescent="0.25">
      <c r="A272" s="180">
        <v>1</v>
      </c>
      <c r="B272" s="323" t="s">
        <v>463</v>
      </c>
      <c r="C272" s="324"/>
      <c r="D272" s="324"/>
      <c r="E272" s="324"/>
      <c r="F272" s="324"/>
      <c r="G272" s="325"/>
      <c r="H272" s="179" t="s">
        <v>19</v>
      </c>
      <c r="I272" s="2">
        <f>J272/H272</f>
        <v>106000</v>
      </c>
      <c r="J272" s="2">
        <v>212000</v>
      </c>
      <c r="Q272" s="165"/>
    </row>
    <row r="273" spans="1:17" s="175" customFormat="1" ht="15.75" customHeight="1" x14ac:dyDescent="0.25">
      <c r="A273" s="180">
        <v>2</v>
      </c>
      <c r="B273" s="323" t="s">
        <v>464</v>
      </c>
      <c r="C273" s="324"/>
      <c r="D273" s="324"/>
      <c r="E273" s="324"/>
      <c r="F273" s="324"/>
      <c r="G273" s="325"/>
      <c r="H273" s="179" t="s">
        <v>521</v>
      </c>
      <c r="I273" s="2">
        <v>45000</v>
      </c>
      <c r="J273" s="2">
        <v>1544980</v>
      </c>
      <c r="Q273" s="165"/>
    </row>
    <row r="274" spans="1:17" s="183" customFormat="1" ht="15" customHeight="1" x14ac:dyDescent="0.25">
      <c r="A274" s="184">
        <v>3</v>
      </c>
      <c r="B274" s="326" t="s">
        <v>465</v>
      </c>
      <c r="C274" s="327"/>
      <c r="D274" s="327"/>
      <c r="E274" s="327"/>
      <c r="F274" s="327"/>
      <c r="G274" s="328"/>
      <c r="H274" s="185">
        <v>2</v>
      </c>
      <c r="I274" s="2">
        <v>100000</v>
      </c>
      <c r="J274" s="2">
        <v>200000</v>
      </c>
      <c r="Q274" s="165"/>
    </row>
    <row r="275" spans="1:17" s="183" customFormat="1" ht="25.5" customHeight="1" x14ac:dyDescent="0.25">
      <c r="A275" s="184">
        <v>4</v>
      </c>
      <c r="B275" s="323" t="s">
        <v>551</v>
      </c>
      <c r="C275" s="324"/>
      <c r="D275" s="324"/>
      <c r="E275" s="324"/>
      <c r="F275" s="324"/>
      <c r="G275" s="325"/>
      <c r="H275" s="185">
        <v>8</v>
      </c>
      <c r="I275" s="2">
        <v>50000</v>
      </c>
      <c r="J275" s="166">
        <v>400000</v>
      </c>
      <c r="Q275" s="165"/>
    </row>
    <row r="276" spans="1:17" s="175" customFormat="1" ht="18.75" customHeight="1" x14ac:dyDescent="0.25">
      <c r="A276" s="180">
        <v>5</v>
      </c>
      <c r="B276" s="323" t="s">
        <v>466</v>
      </c>
      <c r="C276" s="324"/>
      <c r="D276" s="324"/>
      <c r="E276" s="324"/>
      <c r="F276" s="324"/>
      <c r="G276" s="325"/>
      <c r="H276" s="179" t="s">
        <v>538</v>
      </c>
      <c r="I276" s="2">
        <v>209623.33</v>
      </c>
      <c r="J276" s="2">
        <f>4503660+4300520+604820+100000</f>
        <v>9509000</v>
      </c>
      <c r="Q276" s="165"/>
    </row>
    <row r="277" spans="1:17" s="175" customFormat="1" ht="15.75" customHeight="1" x14ac:dyDescent="0.25">
      <c r="A277" s="180">
        <v>6</v>
      </c>
      <c r="B277" s="307" t="s">
        <v>467</v>
      </c>
      <c r="C277" s="308"/>
      <c r="D277" s="308"/>
      <c r="E277" s="308"/>
      <c r="F277" s="308"/>
      <c r="G277" s="309"/>
      <c r="H277" s="179" t="s">
        <v>322</v>
      </c>
      <c r="I277" s="2">
        <f>J277/H277</f>
        <v>12462.5</v>
      </c>
      <c r="J277" s="2">
        <v>149550</v>
      </c>
      <c r="Q277" s="165"/>
    </row>
    <row r="278" spans="1:17" s="175" customFormat="1" ht="18" customHeight="1" x14ac:dyDescent="0.25">
      <c r="A278" s="180">
        <v>7</v>
      </c>
      <c r="B278" s="307" t="s">
        <v>468</v>
      </c>
      <c r="C278" s="308"/>
      <c r="D278" s="308"/>
      <c r="E278" s="308"/>
      <c r="F278" s="308"/>
      <c r="G278" s="309"/>
      <c r="H278" s="179" t="s">
        <v>522</v>
      </c>
      <c r="I278" s="2">
        <f>J278/H278</f>
        <v>7325.8536585365855</v>
      </c>
      <c r="J278" s="2">
        <f>748400-604820+156780</f>
        <v>300360</v>
      </c>
      <c r="Q278" s="165"/>
    </row>
    <row r="279" spans="1:17" s="175" customFormat="1" ht="18.75" customHeight="1" x14ac:dyDescent="0.25">
      <c r="A279" s="180">
        <v>8</v>
      </c>
      <c r="B279" s="307" t="s">
        <v>445</v>
      </c>
      <c r="C279" s="308"/>
      <c r="D279" s="308"/>
      <c r="E279" s="308"/>
      <c r="F279" s="308"/>
      <c r="G279" s="309"/>
      <c r="H279" s="179" t="s">
        <v>62</v>
      </c>
      <c r="I279" s="2">
        <f>J279/H279</f>
        <v>3444.4449999999997</v>
      </c>
      <c r="J279" s="2">
        <v>20666.669999999998</v>
      </c>
      <c r="Q279" s="165"/>
    </row>
    <row r="280" spans="1:17" x14ac:dyDescent="0.25">
      <c r="A280" s="23" t="s">
        <v>78</v>
      </c>
      <c r="B280" s="307" t="s">
        <v>248</v>
      </c>
      <c r="C280" s="308"/>
      <c r="D280" s="308"/>
      <c r="E280" s="308"/>
      <c r="F280" s="308"/>
      <c r="G280" s="309"/>
      <c r="H280" s="39">
        <v>8002</v>
      </c>
      <c r="I280" s="2">
        <v>43.74</v>
      </c>
      <c r="J280" s="2">
        <v>350000</v>
      </c>
      <c r="Q280" s="165"/>
    </row>
    <row r="281" spans="1:17" s="175" customFormat="1" x14ac:dyDescent="0.25">
      <c r="A281" s="180">
        <v>10</v>
      </c>
      <c r="B281" s="307" t="s">
        <v>404</v>
      </c>
      <c r="C281" s="308"/>
      <c r="D281" s="308"/>
      <c r="E281" s="308"/>
      <c r="F281" s="308"/>
      <c r="G281" s="309"/>
      <c r="H281" s="179" t="s">
        <v>523</v>
      </c>
      <c r="I281" s="2">
        <v>250</v>
      </c>
      <c r="J281" s="2">
        <v>50000</v>
      </c>
      <c r="Q281" s="165"/>
    </row>
    <row r="282" spans="1:17" s="175" customFormat="1" x14ac:dyDescent="0.25">
      <c r="A282" s="180">
        <v>11</v>
      </c>
      <c r="B282" s="307" t="s">
        <v>405</v>
      </c>
      <c r="C282" s="308"/>
      <c r="D282" s="308"/>
      <c r="E282" s="308"/>
      <c r="F282" s="308"/>
      <c r="G282" s="309"/>
      <c r="H282" s="179" t="s">
        <v>22</v>
      </c>
      <c r="I282" s="2">
        <v>250</v>
      </c>
      <c r="J282" s="2">
        <v>250000</v>
      </c>
      <c r="Q282" s="165"/>
    </row>
    <row r="283" spans="1:17" s="175" customFormat="1" x14ac:dyDescent="0.25">
      <c r="A283" s="180">
        <v>12</v>
      </c>
      <c r="B283" s="307" t="s">
        <v>246</v>
      </c>
      <c r="C283" s="308"/>
      <c r="D283" s="308"/>
      <c r="E283" s="308"/>
      <c r="F283" s="308"/>
      <c r="G283" s="309"/>
      <c r="H283" s="179" t="s">
        <v>524</v>
      </c>
      <c r="I283" s="2">
        <v>1500</v>
      </c>
      <c r="J283" s="2">
        <v>30000</v>
      </c>
      <c r="Q283" s="165"/>
    </row>
    <row r="284" spans="1:17" x14ac:dyDescent="0.25">
      <c r="A284" s="23" t="s">
        <v>549</v>
      </c>
      <c r="B284" s="307" t="s">
        <v>247</v>
      </c>
      <c r="C284" s="308"/>
      <c r="D284" s="308"/>
      <c r="E284" s="308"/>
      <c r="F284" s="308"/>
      <c r="G284" s="309"/>
      <c r="H284" s="179" t="s">
        <v>525</v>
      </c>
      <c r="I284" s="2">
        <v>229</v>
      </c>
      <c r="J284" s="2">
        <v>68700</v>
      </c>
      <c r="Q284" s="165"/>
    </row>
    <row r="285" spans="1:17" s="175" customFormat="1" ht="27" customHeight="1" x14ac:dyDescent="0.25">
      <c r="A285" s="180">
        <v>14</v>
      </c>
      <c r="B285" s="332" t="s">
        <v>320</v>
      </c>
      <c r="C285" s="332"/>
      <c r="D285" s="332"/>
      <c r="E285" s="332"/>
      <c r="F285" s="332"/>
      <c r="G285" s="332"/>
      <c r="H285" s="179" t="s">
        <v>526</v>
      </c>
      <c r="I285" s="2">
        <v>1000</v>
      </c>
      <c r="J285" s="2">
        <f>700000</f>
        <v>700000</v>
      </c>
      <c r="Q285" s="165"/>
    </row>
    <row r="286" spans="1:17" ht="27" customHeight="1" x14ac:dyDescent="0.25">
      <c r="A286" s="23" t="s">
        <v>444</v>
      </c>
      <c r="B286" s="332" t="s">
        <v>319</v>
      </c>
      <c r="C286" s="332"/>
      <c r="D286" s="332"/>
      <c r="E286" s="332"/>
      <c r="F286" s="332"/>
      <c r="G286" s="332"/>
      <c r="H286" s="179" t="s">
        <v>552</v>
      </c>
      <c r="I286" s="2">
        <v>1500</v>
      </c>
      <c r="J286" s="166">
        <f>15000+68073.2</f>
        <v>83073.2</v>
      </c>
      <c r="Q286" s="165"/>
    </row>
    <row r="287" spans="1:17" x14ac:dyDescent="0.25">
      <c r="A287" s="23" t="s">
        <v>550</v>
      </c>
      <c r="B287" s="332" t="s">
        <v>408</v>
      </c>
      <c r="C287" s="332"/>
      <c r="D287" s="332"/>
      <c r="E287" s="332"/>
      <c r="F287" s="332"/>
      <c r="G287" s="332"/>
      <c r="H287" s="179" t="s">
        <v>524</v>
      </c>
      <c r="I287" s="2">
        <v>2500</v>
      </c>
      <c r="J287" s="2">
        <v>50000</v>
      </c>
      <c r="Q287" s="165"/>
    </row>
    <row r="288" spans="1:17" x14ac:dyDescent="0.25">
      <c r="A288" s="31"/>
      <c r="B288" s="348" t="s">
        <v>117</v>
      </c>
      <c r="C288" s="348"/>
      <c r="D288" s="348"/>
      <c r="E288" s="348"/>
      <c r="F288" s="348"/>
      <c r="G288" s="348"/>
      <c r="H288" s="2"/>
      <c r="I288" s="180" t="s">
        <v>41</v>
      </c>
      <c r="J288" s="2">
        <f>SUM(J272:J287)</f>
        <v>13918329.869999999</v>
      </c>
    </row>
    <row r="290" spans="1:8" s="174" customFormat="1" ht="11.25" x14ac:dyDescent="0.25">
      <c r="D290" s="278"/>
      <c r="E290" s="278"/>
      <c r="G290" s="278"/>
      <c r="H290" s="278"/>
    </row>
    <row r="292" spans="1:8" x14ac:dyDescent="0.25">
      <c r="D292" s="277"/>
      <c r="E292" s="277"/>
      <c r="F292" s="175"/>
      <c r="G292" s="277"/>
      <c r="H292" s="277"/>
    </row>
    <row r="293" spans="1:8" s="174" customFormat="1" ht="11.25" x14ac:dyDescent="0.25">
      <c r="D293" s="278"/>
      <c r="E293" s="278"/>
      <c r="G293" s="278"/>
      <c r="H293" s="278"/>
    </row>
    <row r="295" spans="1:8" x14ac:dyDescent="0.25">
      <c r="D295" s="277"/>
      <c r="E295" s="277"/>
      <c r="F295" s="176"/>
      <c r="G295" s="279"/>
      <c r="H295" s="279"/>
    </row>
    <row r="296" spans="1:8" x14ac:dyDescent="0.25">
      <c r="A296" s="174"/>
      <c r="B296" s="174"/>
      <c r="C296" s="174"/>
      <c r="D296" s="278"/>
      <c r="E296" s="278"/>
      <c r="F296" s="174"/>
      <c r="G296" s="278"/>
      <c r="H296" s="278"/>
    </row>
    <row r="302" spans="1:8" x14ac:dyDescent="0.25">
      <c r="D302" s="277"/>
      <c r="E302" s="277"/>
      <c r="F302" s="176"/>
      <c r="G302" s="279"/>
      <c r="H302" s="279"/>
    </row>
    <row r="303" spans="1:8" x14ac:dyDescent="0.25">
      <c r="A303" s="174"/>
      <c r="B303" s="174"/>
      <c r="C303" s="174"/>
      <c r="D303" s="278"/>
      <c r="E303" s="278"/>
      <c r="F303" s="174"/>
      <c r="G303" s="278"/>
      <c r="H303" s="278"/>
    </row>
  </sheetData>
  <mergeCells count="312">
    <mergeCell ref="I150:I151"/>
    <mergeCell ref="J150:J151"/>
    <mergeCell ref="B151:H151"/>
    <mergeCell ref="B152:H152"/>
    <mergeCell ref="A138:A139"/>
    <mergeCell ref="B138:H138"/>
    <mergeCell ref="I138:I139"/>
    <mergeCell ref="J138:J139"/>
    <mergeCell ref="B139:H139"/>
    <mergeCell ref="A206:J206"/>
    <mergeCell ref="B39:F39"/>
    <mergeCell ref="B40:F40"/>
    <mergeCell ref="B41:F41"/>
    <mergeCell ref="A164:J164"/>
    <mergeCell ref="C165:J165"/>
    <mergeCell ref="D166:J166"/>
    <mergeCell ref="B168:G168"/>
    <mergeCell ref="B169:G169"/>
    <mergeCell ref="B170:G170"/>
    <mergeCell ref="A155:A156"/>
    <mergeCell ref="B155:H155"/>
    <mergeCell ref="I155:I156"/>
    <mergeCell ref="J155:J156"/>
    <mergeCell ref="B156:H156"/>
    <mergeCell ref="B147:H147"/>
    <mergeCell ref="B148:H148"/>
    <mergeCell ref="B149:H149"/>
    <mergeCell ref="A150:A151"/>
    <mergeCell ref="B120:H120"/>
    <mergeCell ref="A133:A134"/>
    <mergeCell ref="B133:H133"/>
    <mergeCell ref="I133:I134"/>
    <mergeCell ref="J133:J134"/>
    <mergeCell ref="B134:H134"/>
    <mergeCell ref="B135:H135"/>
    <mergeCell ref="B136:H136"/>
    <mergeCell ref="B137:H137"/>
    <mergeCell ref="A27:J27"/>
    <mergeCell ref="B29:F29"/>
    <mergeCell ref="B30:F30"/>
    <mergeCell ref="B31:F31"/>
    <mergeCell ref="B32:F32"/>
    <mergeCell ref="B33:F33"/>
    <mergeCell ref="A35:J35"/>
    <mergeCell ref="B37:F37"/>
    <mergeCell ref="B38:F38"/>
    <mergeCell ref="D302:E302"/>
    <mergeCell ref="G302:H302"/>
    <mergeCell ref="D303:E303"/>
    <mergeCell ref="G303:H303"/>
    <mergeCell ref="D292:E292"/>
    <mergeCell ref="G292:H292"/>
    <mergeCell ref="D293:E293"/>
    <mergeCell ref="G293:H293"/>
    <mergeCell ref="D295:E295"/>
    <mergeCell ref="G295:H295"/>
    <mergeCell ref="B288:G288"/>
    <mergeCell ref="B280:G280"/>
    <mergeCell ref="B281:G281"/>
    <mergeCell ref="B282:G282"/>
    <mergeCell ref="B283:G283"/>
    <mergeCell ref="B284:G284"/>
    <mergeCell ref="D290:E290"/>
    <mergeCell ref="G290:H290"/>
    <mergeCell ref="D296:E296"/>
    <mergeCell ref="G296:H296"/>
    <mergeCell ref="B253:G253"/>
    <mergeCell ref="B254:G254"/>
    <mergeCell ref="B255:G255"/>
    <mergeCell ref="A251:J251"/>
    <mergeCell ref="B252:G252"/>
    <mergeCell ref="A259:J259"/>
    <mergeCell ref="B285:G285"/>
    <mergeCell ref="B286:G286"/>
    <mergeCell ref="B287:G287"/>
    <mergeCell ref="A269:J269"/>
    <mergeCell ref="B270:G270"/>
    <mergeCell ref="B271:G271"/>
    <mergeCell ref="B260:H260"/>
    <mergeCell ref="B261:H261"/>
    <mergeCell ref="B256:G256"/>
    <mergeCell ref="B257:G257"/>
    <mergeCell ref="B266:H266"/>
    <mergeCell ref="B262:H262"/>
    <mergeCell ref="B264:H264"/>
    <mergeCell ref="B267:H267"/>
    <mergeCell ref="B265:H265"/>
    <mergeCell ref="B279:G279"/>
    <mergeCell ref="B278:G278"/>
    <mergeCell ref="B242:F242"/>
    <mergeCell ref="A244:J244"/>
    <mergeCell ref="B245:G245"/>
    <mergeCell ref="B246:G246"/>
    <mergeCell ref="B247:G247"/>
    <mergeCell ref="B248:G248"/>
    <mergeCell ref="B249:G249"/>
    <mergeCell ref="B226:F226"/>
    <mergeCell ref="B227:F227"/>
    <mergeCell ref="B228:F228"/>
    <mergeCell ref="B229:F229"/>
    <mergeCell ref="B230:F230"/>
    <mergeCell ref="B231:F231"/>
    <mergeCell ref="B236:F236"/>
    <mergeCell ref="B237:F237"/>
    <mergeCell ref="B238:F238"/>
    <mergeCell ref="A223:J223"/>
    <mergeCell ref="B235:F235"/>
    <mergeCell ref="B232:F232"/>
    <mergeCell ref="B233:F233"/>
    <mergeCell ref="B240:F240"/>
    <mergeCell ref="B241:F241"/>
    <mergeCell ref="B191:G191"/>
    <mergeCell ref="A192:J192"/>
    <mergeCell ref="C193:J193"/>
    <mergeCell ref="D195:J195"/>
    <mergeCell ref="B197:G197"/>
    <mergeCell ref="B198:G198"/>
    <mergeCell ref="B199:G199"/>
    <mergeCell ref="B239:F239"/>
    <mergeCell ref="B224:F224"/>
    <mergeCell ref="B225:F225"/>
    <mergeCell ref="B215:F215"/>
    <mergeCell ref="B213:F213"/>
    <mergeCell ref="B214:F214"/>
    <mergeCell ref="B207:F207"/>
    <mergeCell ref="B208:F208"/>
    <mergeCell ref="B209:F209"/>
    <mergeCell ref="B210:F210"/>
    <mergeCell ref="B211:F211"/>
    <mergeCell ref="B212:F212"/>
    <mergeCell ref="A216:J216"/>
    <mergeCell ref="B218:G218"/>
    <mergeCell ref="B219:G219"/>
    <mergeCell ref="B220:G220"/>
    <mergeCell ref="B221:G221"/>
    <mergeCell ref="B171:G171"/>
    <mergeCell ref="B172:G172"/>
    <mergeCell ref="B180:G180"/>
    <mergeCell ref="A184:J184"/>
    <mergeCell ref="C185:J185"/>
    <mergeCell ref="D187:J187"/>
    <mergeCell ref="B189:G189"/>
    <mergeCell ref="B190:G190"/>
    <mergeCell ref="D176:J176"/>
    <mergeCell ref="B181:G181"/>
    <mergeCell ref="D205:J205"/>
    <mergeCell ref="B130:H130"/>
    <mergeCell ref="B131:H131"/>
    <mergeCell ref="B132:H132"/>
    <mergeCell ref="A121:A122"/>
    <mergeCell ref="B121:H121"/>
    <mergeCell ref="I121:I122"/>
    <mergeCell ref="J121:J122"/>
    <mergeCell ref="B122:H122"/>
    <mergeCell ref="B113:H113"/>
    <mergeCell ref="B114:H114"/>
    <mergeCell ref="B115:H115"/>
    <mergeCell ref="A116:A117"/>
    <mergeCell ref="B116:H116"/>
    <mergeCell ref="I116:I117"/>
    <mergeCell ref="B123:H123"/>
    <mergeCell ref="B124:H124"/>
    <mergeCell ref="B125:H125"/>
    <mergeCell ref="B126:H126"/>
    <mergeCell ref="B127:H127"/>
    <mergeCell ref="B128:H128"/>
    <mergeCell ref="J116:J117"/>
    <mergeCell ref="B117:H117"/>
    <mergeCell ref="B118:H118"/>
    <mergeCell ref="B119:H119"/>
    <mergeCell ref="J104:J105"/>
    <mergeCell ref="B105:H105"/>
    <mergeCell ref="B96:H96"/>
    <mergeCell ref="B97:H97"/>
    <mergeCell ref="B98:H98"/>
    <mergeCell ref="A99:A100"/>
    <mergeCell ref="B99:H99"/>
    <mergeCell ref="I99:I100"/>
    <mergeCell ref="J99:J100"/>
    <mergeCell ref="B100:H100"/>
    <mergeCell ref="B101:H101"/>
    <mergeCell ref="B102:H102"/>
    <mergeCell ref="B103:H103"/>
    <mergeCell ref="B106:H106"/>
    <mergeCell ref="B107:H107"/>
    <mergeCell ref="B108:H108"/>
    <mergeCell ref="B109:H109"/>
    <mergeCell ref="B110:H110"/>
    <mergeCell ref="B111:H111"/>
    <mergeCell ref="A104:A105"/>
    <mergeCell ref="B104:H104"/>
    <mergeCell ref="I104:I105"/>
    <mergeCell ref="B91:H91"/>
    <mergeCell ref="B92:H92"/>
    <mergeCell ref="B93:H93"/>
    <mergeCell ref="B94:H94"/>
    <mergeCell ref="J82:J83"/>
    <mergeCell ref="B83:H83"/>
    <mergeCell ref="B84:H84"/>
    <mergeCell ref="B85:H85"/>
    <mergeCell ref="B86:H86"/>
    <mergeCell ref="A87:A88"/>
    <mergeCell ref="B87:H87"/>
    <mergeCell ref="I87:I88"/>
    <mergeCell ref="J87:J88"/>
    <mergeCell ref="B88:H88"/>
    <mergeCell ref="B79:H79"/>
    <mergeCell ref="B80:H80"/>
    <mergeCell ref="B81:H81"/>
    <mergeCell ref="A82:A83"/>
    <mergeCell ref="B82:H82"/>
    <mergeCell ref="I82:I83"/>
    <mergeCell ref="I70:I71"/>
    <mergeCell ref="J70:J71"/>
    <mergeCell ref="B71:H71"/>
    <mergeCell ref="A65:A66"/>
    <mergeCell ref="B65:H65"/>
    <mergeCell ref="I65:I66"/>
    <mergeCell ref="J65:J66"/>
    <mergeCell ref="B66:H66"/>
    <mergeCell ref="B67:H67"/>
    <mergeCell ref="B68:H68"/>
    <mergeCell ref="B69:H69"/>
    <mergeCell ref="A70:A71"/>
    <mergeCell ref="B70:H70"/>
    <mergeCell ref="A25:B25"/>
    <mergeCell ref="I8:I10"/>
    <mergeCell ref="J8:J10"/>
    <mergeCell ref="D9:D10"/>
    <mergeCell ref="E9:G9"/>
    <mergeCell ref="A1:J1"/>
    <mergeCell ref="A3:J3"/>
    <mergeCell ref="A5:J5"/>
    <mergeCell ref="D6:J6"/>
    <mergeCell ref="A8:A10"/>
    <mergeCell ref="B8:B10"/>
    <mergeCell ref="C8:C10"/>
    <mergeCell ref="D8:G8"/>
    <mergeCell ref="H8:H10"/>
    <mergeCell ref="C4:J4"/>
    <mergeCell ref="A7:J7"/>
    <mergeCell ref="B51:H51"/>
    <mergeCell ref="A174:J174"/>
    <mergeCell ref="C175:J175"/>
    <mergeCell ref="J48:J49"/>
    <mergeCell ref="B49:H49"/>
    <mergeCell ref="A43:J43"/>
    <mergeCell ref="B44:E44"/>
    <mergeCell ref="B45:H45"/>
    <mergeCell ref="B46:H46"/>
    <mergeCell ref="A53:A54"/>
    <mergeCell ref="I53:I54"/>
    <mergeCell ref="B47:H47"/>
    <mergeCell ref="A48:A49"/>
    <mergeCell ref="B48:H48"/>
    <mergeCell ref="I48:I49"/>
    <mergeCell ref="B50:H50"/>
    <mergeCell ref="B60:H60"/>
    <mergeCell ref="B62:H62"/>
    <mergeCell ref="B63:H63"/>
    <mergeCell ref="B64:H64"/>
    <mergeCell ref="J53:J54"/>
    <mergeCell ref="B54:H54"/>
    <mergeCell ref="B55:H55"/>
    <mergeCell ref="B56:H56"/>
    <mergeCell ref="B129:E129"/>
    <mergeCell ref="B146:D146"/>
    <mergeCell ref="B272:G272"/>
    <mergeCell ref="B273:G273"/>
    <mergeCell ref="B274:G274"/>
    <mergeCell ref="B276:G276"/>
    <mergeCell ref="B277:G277"/>
    <mergeCell ref="B52:H52"/>
    <mergeCell ref="B53:H53"/>
    <mergeCell ref="B263:H263"/>
    <mergeCell ref="B275:G275"/>
    <mergeCell ref="B57:H57"/>
    <mergeCell ref="B58:H58"/>
    <mergeCell ref="B61:E61"/>
    <mergeCell ref="B59:H59"/>
    <mergeCell ref="B72:H72"/>
    <mergeCell ref="B73:H73"/>
    <mergeCell ref="B74:H74"/>
    <mergeCell ref="B75:H75"/>
    <mergeCell ref="B76:H76"/>
    <mergeCell ref="B77:H77"/>
    <mergeCell ref="B112:E112"/>
    <mergeCell ref="B89:H89"/>
    <mergeCell ref="B90:H90"/>
    <mergeCell ref="B140:H140"/>
    <mergeCell ref="B141:H141"/>
    <mergeCell ref="B142:H142"/>
    <mergeCell ref="B143:H143"/>
    <mergeCell ref="B144:H144"/>
    <mergeCell ref="B145:H145"/>
    <mergeCell ref="B157:H157"/>
    <mergeCell ref="B158:H158"/>
    <mergeCell ref="B159:H159"/>
    <mergeCell ref="B153:H153"/>
    <mergeCell ref="B150:H150"/>
    <mergeCell ref="B160:H160"/>
    <mergeCell ref="B161:H161"/>
    <mergeCell ref="B162:H162"/>
    <mergeCell ref="B178:G178"/>
    <mergeCell ref="B179:G179"/>
    <mergeCell ref="A202:J202"/>
    <mergeCell ref="B154:H154"/>
    <mergeCell ref="C203:J203"/>
    <mergeCell ref="A204:J204"/>
    <mergeCell ref="B182:G182"/>
    <mergeCell ref="B183:G183"/>
    <mergeCell ref="B200:G200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9"/>
  <sheetViews>
    <sheetView topLeftCell="A123" workbookViewId="0">
      <selection activeCell="AZ139" sqref="AZ139"/>
    </sheetView>
  </sheetViews>
  <sheetFormatPr defaultColWidth="0.85546875" defaultRowHeight="15" x14ac:dyDescent="0.25"/>
  <cols>
    <col min="1" max="1" width="3.140625" style="17" customWidth="1"/>
    <col min="2" max="2" width="23" style="17" customWidth="1"/>
    <col min="3" max="3" width="16.7109375" style="17" customWidth="1"/>
    <col min="4" max="4" width="16.5703125" style="17" customWidth="1"/>
    <col min="5" max="5" width="17.5703125" style="17" customWidth="1"/>
    <col min="6" max="6" width="17.85546875" style="17" customWidth="1"/>
    <col min="7" max="7" width="16.140625" style="17" customWidth="1"/>
    <col min="8" max="8" width="18.140625" style="17" customWidth="1"/>
    <col min="9" max="9" width="14.85546875" style="17" customWidth="1"/>
    <col min="10" max="10" width="23.42578125" style="17" customWidth="1"/>
    <col min="11" max="16" width="0.85546875" style="17"/>
    <col min="17" max="17" width="10" style="17" bestFit="1" customWidth="1"/>
    <col min="18" max="16384" width="0.85546875" style="17"/>
  </cols>
  <sheetData>
    <row r="1" spans="1:10" x14ac:dyDescent="0.25">
      <c r="A1" s="319" t="s">
        <v>398</v>
      </c>
      <c r="B1" s="319"/>
      <c r="C1" s="319"/>
      <c r="D1" s="319"/>
      <c r="E1" s="319"/>
      <c r="F1" s="319"/>
      <c r="G1" s="319"/>
      <c r="H1" s="319"/>
      <c r="I1" s="319"/>
      <c r="J1" s="319"/>
    </row>
    <row r="3" spans="1:10" x14ac:dyDescent="0.25">
      <c r="A3" s="319" t="s">
        <v>399</v>
      </c>
      <c r="B3" s="319"/>
      <c r="C3" s="319"/>
      <c r="D3" s="319"/>
      <c r="E3" s="319"/>
      <c r="F3" s="319"/>
      <c r="G3" s="319"/>
      <c r="H3" s="319"/>
      <c r="I3" s="319"/>
      <c r="J3" s="319"/>
    </row>
    <row r="4" spans="1:10" s="18" customFormat="1" ht="14.25" x14ac:dyDescent="0.25">
      <c r="A4" s="18" t="s">
        <v>103</v>
      </c>
      <c r="C4" s="356" t="s">
        <v>430</v>
      </c>
      <c r="D4" s="356"/>
      <c r="E4" s="356"/>
      <c r="F4" s="356"/>
      <c r="G4" s="356"/>
      <c r="H4" s="356"/>
      <c r="I4" s="356"/>
      <c r="J4" s="356"/>
    </row>
    <row r="5" spans="1:10" s="18" customFormat="1" ht="44.25" customHeight="1" x14ac:dyDescent="0.25">
      <c r="A5" s="19" t="s">
        <v>104</v>
      </c>
      <c r="B5" s="19"/>
      <c r="C5" s="19"/>
      <c r="D5" s="376" t="s">
        <v>88</v>
      </c>
      <c r="E5" s="376"/>
      <c r="F5" s="376"/>
      <c r="G5" s="376"/>
      <c r="H5" s="376"/>
      <c r="I5" s="376"/>
      <c r="J5" s="376"/>
    </row>
    <row r="6" spans="1:10" s="141" customFormat="1" x14ac:dyDescent="0.25">
      <c r="A6" s="319" t="s">
        <v>105</v>
      </c>
      <c r="B6" s="319"/>
      <c r="C6" s="319"/>
      <c r="D6" s="319"/>
      <c r="E6" s="319"/>
      <c r="F6" s="319"/>
      <c r="G6" s="319"/>
      <c r="H6" s="319"/>
      <c r="I6" s="319"/>
      <c r="J6" s="319"/>
    </row>
    <row r="7" spans="1:10" s="20" customFormat="1" x14ac:dyDescent="0.25">
      <c r="A7" s="349" t="s">
        <v>106</v>
      </c>
      <c r="B7" s="349" t="s">
        <v>107</v>
      </c>
      <c r="C7" s="349" t="s">
        <v>108</v>
      </c>
      <c r="D7" s="313" t="s">
        <v>109</v>
      </c>
      <c r="E7" s="314"/>
      <c r="F7" s="314"/>
      <c r="G7" s="314"/>
      <c r="H7" s="349" t="s">
        <v>110</v>
      </c>
      <c r="I7" s="349" t="s">
        <v>111</v>
      </c>
      <c r="J7" s="352" t="s">
        <v>112</v>
      </c>
    </row>
    <row r="8" spans="1:10" s="20" customFormat="1" x14ac:dyDescent="0.25">
      <c r="A8" s="350"/>
      <c r="B8" s="350"/>
      <c r="C8" s="350"/>
      <c r="D8" s="349" t="s">
        <v>113</v>
      </c>
      <c r="E8" s="313" t="s">
        <v>0</v>
      </c>
      <c r="F8" s="314"/>
      <c r="G8" s="314"/>
      <c r="H8" s="350"/>
      <c r="I8" s="350"/>
      <c r="J8" s="353"/>
    </row>
    <row r="9" spans="1:10" s="20" customFormat="1" ht="38.25" x14ac:dyDescent="0.25">
      <c r="A9" s="351"/>
      <c r="B9" s="351"/>
      <c r="C9" s="351"/>
      <c r="D9" s="351"/>
      <c r="E9" s="145" t="s">
        <v>114</v>
      </c>
      <c r="F9" s="145" t="s">
        <v>115</v>
      </c>
      <c r="G9" s="145" t="s">
        <v>116</v>
      </c>
      <c r="H9" s="351"/>
      <c r="I9" s="351"/>
      <c r="J9" s="354"/>
    </row>
    <row r="10" spans="1:10" s="141" customFormat="1" x14ac:dyDescent="0.25">
      <c r="A10" s="146">
        <v>1</v>
      </c>
      <c r="B10" s="146">
        <v>2</v>
      </c>
      <c r="C10" s="146">
        <v>3</v>
      </c>
      <c r="D10" s="146">
        <v>4</v>
      </c>
      <c r="E10" s="146">
        <v>5</v>
      </c>
      <c r="F10" s="146">
        <v>6</v>
      </c>
      <c r="G10" s="146">
        <v>7</v>
      </c>
      <c r="H10" s="146">
        <v>8</v>
      </c>
      <c r="I10" s="146">
        <v>9</v>
      </c>
      <c r="J10" s="146">
        <v>10</v>
      </c>
    </row>
    <row r="11" spans="1:10" ht="25.5" x14ac:dyDescent="0.25">
      <c r="A11" s="23" t="s">
        <v>17</v>
      </c>
      <c r="B11" s="143" t="s">
        <v>221</v>
      </c>
      <c r="C11" s="37">
        <v>5</v>
      </c>
      <c r="D11" s="37">
        <v>24881.08</v>
      </c>
      <c r="E11" s="37">
        <v>19513.080000000002</v>
      </c>
      <c r="F11" s="37">
        <v>0</v>
      </c>
      <c r="G11" s="37">
        <v>5368</v>
      </c>
      <c r="H11" s="158"/>
      <c r="I11" s="37"/>
      <c r="J11" s="37">
        <v>1492865</v>
      </c>
    </row>
    <row r="12" spans="1:10" ht="38.25" x14ac:dyDescent="0.25">
      <c r="A12" s="23" t="s">
        <v>19</v>
      </c>
      <c r="B12" s="143" t="s">
        <v>425</v>
      </c>
      <c r="C12" s="37">
        <v>64</v>
      </c>
      <c r="D12" s="37">
        <v>5000</v>
      </c>
      <c r="E12" s="37">
        <v>5000</v>
      </c>
      <c r="F12" s="37">
        <v>0</v>
      </c>
      <c r="G12" s="37">
        <v>0</v>
      </c>
      <c r="H12" s="158"/>
      <c r="I12" s="37"/>
      <c r="J12" s="37">
        <v>3840000</v>
      </c>
    </row>
    <row r="13" spans="1:10" x14ac:dyDescent="0.25">
      <c r="A13" s="310" t="s">
        <v>117</v>
      </c>
      <c r="B13" s="311"/>
      <c r="C13" s="146" t="s">
        <v>41</v>
      </c>
      <c r="D13" s="37"/>
      <c r="E13" s="146" t="s">
        <v>41</v>
      </c>
      <c r="F13" s="146" t="s">
        <v>41</v>
      </c>
      <c r="G13" s="146" t="s">
        <v>41</v>
      </c>
      <c r="H13" s="146" t="s">
        <v>41</v>
      </c>
      <c r="I13" s="146" t="s">
        <v>41</v>
      </c>
      <c r="J13" s="37">
        <f>SUM(J11:J12)</f>
        <v>5332865</v>
      </c>
    </row>
    <row r="14" spans="1:10" ht="14.25" customHeight="1" x14ac:dyDescent="0.25">
      <c r="A14" s="21"/>
      <c r="B14" s="21"/>
      <c r="C14" s="141"/>
      <c r="D14" s="22"/>
      <c r="E14" s="141"/>
      <c r="F14" s="141"/>
      <c r="G14" s="141"/>
      <c r="H14" s="141"/>
      <c r="I14" s="141"/>
      <c r="J14" s="22"/>
    </row>
    <row r="15" spans="1:10" s="133" customFormat="1" ht="14.25" customHeight="1" x14ac:dyDescent="0.25">
      <c r="A15" s="372" t="s">
        <v>494</v>
      </c>
      <c r="B15" s="372"/>
      <c r="C15" s="372"/>
      <c r="D15" s="372"/>
      <c r="E15" s="372"/>
      <c r="F15" s="372"/>
      <c r="G15" s="372"/>
      <c r="H15" s="372"/>
      <c r="I15" s="372"/>
      <c r="J15" s="372"/>
    </row>
    <row r="16" spans="1:10" s="133" customFormat="1" hidden="1" x14ac:dyDescent="0.25"/>
    <row r="17" spans="1:10" s="151" customFormat="1" ht="51.75" customHeight="1" x14ac:dyDescent="0.25">
      <c r="A17" s="150" t="s">
        <v>106</v>
      </c>
      <c r="B17" s="373" t="s">
        <v>495</v>
      </c>
      <c r="C17" s="374"/>
      <c r="D17" s="374"/>
      <c r="E17" s="374"/>
      <c r="F17" s="375"/>
      <c r="G17" s="150" t="s">
        <v>496</v>
      </c>
      <c r="H17" s="150" t="s">
        <v>497</v>
      </c>
      <c r="I17" s="150" t="s">
        <v>498</v>
      </c>
      <c r="J17" s="150" t="s">
        <v>118</v>
      </c>
    </row>
    <row r="18" spans="1:10" s="151" customFormat="1" ht="15.75" customHeight="1" x14ac:dyDescent="0.25">
      <c r="A18" s="152">
        <v>1</v>
      </c>
      <c r="B18" s="377">
        <v>2</v>
      </c>
      <c r="C18" s="378"/>
      <c r="D18" s="378"/>
      <c r="E18" s="378"/>
      <c r="F18" s="379"/>
      <c r="G18" s="152">
        <v>3</v>
      </c>
      <c r="H18" s="152">
        <v>4</v>
      </c>
      <c r="I18" s="152">
        <v>5</v>
      </c>
      <c r="J18" s="152">
        <v>6</v>
      </c>
    </row>
    <row r="19" spans="1:10" s="133" customFormat="1" ht="0.75" customHeight="1" x14ac:dyDescent="0.25">
      <c r="A19" s="153"/>
      <c r="B19" s="393"/>
      <c r="C19" s="394"/>
      <c r="D19" s="394"/>
      <c r="E19" s="394"/>
      <c r="F19" s="395"/>
      <c r="G19" s="154"/>
      <c r="H19" s="154"/>
      <c r="I19" s="154"/>
      <c r="J19" s="154"/>
    </row>
    <row r="20" spans="1:10" s="133" customFormat="1" ht="17.25" customHeight="1" x14ac:dyDescent="0.25">
      <c r="A20" s="153"/>
      <c r="B20" s="393"/>
      <c r="C20" s="394"/>
      <c r="D20" s="394"/>
      <c r="E20" s="394"/>
      <c r="F20" s="395"/>
      <c r="G20" s="154"/>
      <c r="H20" s="154"/>
      <c r="I20" s="154"/>
      <c r="J20" s="154"/>
    </row>
    <row r="21" spans="1:10" s="133" customFormat="1" x14ac:dyDescent="0.25">
      <c r="A21" s="155"/>
      <c r="B21" s="383" t="s">
        <v>117</v>
      </c>
      <c r="C21" s="384"/>
      <c r="D21" s="384"/>
      <c r="E21" s="384"/>
      <c r="F21" s="385"/>
      <c r="G21" s="156" t="s">
        <v>41</v>
      </c>
      <c r="H21" s="156" t="s">
        <v>41</v>
      </c>
      <c r="I21" s="156" t="s">
        <v>41</v>
      </c>
      <c r="J21" s="154"/>
    </row>
    <row r="22" spans="1:10" s="133" customFormat="1" ht="5.25" customHeight="1" x14ac:dyDescent="0.25"/>
    <row r="23" spans="1:10" s="133" customFormat="1" x14ac:dyDescent="0.25">
      <c r="A23" s="372" t="s">
        <v>499</v>
      </c>
      <c r="B23" s="372"/>
      <c r="C23" s="372"/>
      <c r="D23" s="372"/>
      <c r="E23" s="372"/>
      <c r="F23" s="372"/>
      <c r="G23" s="372"/>
      <c r="H23" s="372"/>
      <c r="I23" s="372"/>
      <c r="J23" s="372"/>
    </row>
    <row r="24" spans="1:10" s="133" customFormat="1" hidden="1" x14ac:dyDescent="0.25"/>
    <row r="25" spans="1:10" s="151" customFormat="1" ht="51.75" customHeight="1" x14ac:dyDescent="0.25">
      <c r="A25" s="150" t="s">
        <v>106</v>
      </c>
      <c r="B25" s="400" t="s">
        <v>495</v>
      </c>
      <c r="C25" s="400"/>
      <c r="D25" s="400"/>
      <c r="E25" s="400"/>
      <c r="F25" s="400"/>
      <c r="G25" s="150" t="s">
        <v>500</v>
      </c>
      <c r="H25" s="150" t="s">
        <v>501</v>
      </c>
      <c r="I25" s="150" t="s">
        <v>502</v>
      </c>
      <c r="J25" s="150" t="s">
        <v>118</v>
      </c>
    </row>
    <row r="26" spans="1:10" s="151" customFormat="1" ht="12" x14ac:dyDescent="0.25">
      <c r="A26" s="152">
        <v>1</v>
      </c>
      <c r="B26" s="377">
        <v>2</v>
      </c>
      <c r="C26" s="378"/>
      <c r="D26" s="378"/>
      <c r="E26" s="378"/>
      <c r="F26" s="379"/>
      <c r="G26" s="152">
        <v>3</v>
      </c>
      <c r="H26" s="152">
        <v>4</v>
      </c>
      <c r="I26" s="152">
        <v>5</v>
      </c>
      <c r="J26" s="152">
        <v>6</v>
      </c>
    </row>
    <row r="27" spans="1:10" s="133" customFormat="1" ht="0.75" customHeight="1" x14ac:dyDescent="0.25">
      <c r="A27" s="153"/>
      <c r="B27" s="380"/>
      <c r="C27" s="381"/>
      <c r="D27" s="381"/>
      <c r="E27" s="381"/>
      <c r="F27" s="382"/>
      <c r="G27" s="157"/>
      <c r="H27" s="157"/>
      <c r="I27" s="157"/>
      <c r="J27" s="157"/>
    </row>
    <row r="28" spans="1:10" s="133" customFormat="1" hidden="1" x14ac:dyDescent="0.25">
      <c r="A28" s="153"/>
      <c r="B28" s="380"/>
      <c r="C28" s="381"/>
      <c r="D28" s="381"/>
      <c r="E28" s="381"/>
      <c r="F28" s="382"/>
      <c r="G28" s="157"/>
      <c r="H28" s="157"/>
      <c r="I28" s="157"/>
      <c r="J28" s="157"/>
    </row>
    <row r="29" spans="1:10" s="133" customFormat="1" x14ac:dyDescent="0.25">
      <c r="A29" s="155"/>
      <c r="B29" s="383" t="s">
        <v>117</v>
      </c>
      <c r="C29" s="384"/>
      <c r="D29" s="384"/>
      <c r="E29" s="384"/>
      <c r="F29" s="385"/>
      <c r="G29" s="156" t="s">
        <v>41</v>
      </c>
      <c r="H29" s="156" t="s">
        <v>41</v>
      </c>
      <c r="I29" s="156" t="s">
        <v>41</v>
      </c>
      <c r="J29" s="154"/>
    </row>
    <row r="30" spans="1:10" x14ac:dyDescent="0.25">
      <c r="A30" s="21"/>
      <c r="B30" s="21"/>
      <c r="C30" s="141"/>
      <c r="D30" s="22"/>
      <c r="E30" s="141"/>
      <c r="F30" s="141"/>
      <c r="G30" s="141"/>
      <c r="H30" s="141"/>
      <c r="I30" s="141"/>
      <c r="J30" s="22"/>
    </row>
    <row r="31" spans="1:10" ht="34.5" customHeight="1" x14ac:dyDescent="0.25">
      <c r="A31" s="339" t="s">
        <v>504</v>
      </c>
      <c r="B31" s="339"/>
      <c r="C31" s="339"/>
      <c r="D31" s="339"/>
      <c r="E31" s="339"/>
      <c r="F31" s="339"/>
      <c r="G31" s="339"/>
      <c r="H31" s="339"/>
      <c r="I31" s="339"/>
      <c r="J31" s="339"/>
    </row>
    <row r="32" spans="1:10" x14ac:dyDescent="0.25">
      <c r="B32" s="340" t="s">
        <v>427</v>
      </c>
      <c r="C32" s="340"/>
      <c r="D32" s="340"/>
      <c r="E32" s="340"/>
    </row>
    <row r="33" spans="1:10" s="141" customFormat="1" ht="51" x14ac:dyDescent="0.25">
      <c r="A33" s="145" t="s">
        <v>106</v>
      </c>
      <c r="B33" s="341" t="s">
        <v>119</v>
      </c>
      <c r="C33" s="341"/>
      <c r="D33" s="341"/>
      <c r="E33" s="341"/>
      <c r="F33" s="341"/>
      <c r="G33" s="341"/>
      <c r="H33" s="341"/>
      <c r="I33" s="145" t="s">
        <v>120</v>
      </c>
      <c r="J33" s="145" t="s">
        <v>121</v>
      </c>
    </row>
    <row r="34" spans="1:10" s="141" customFormat="1" x14ac:dyDescent="0.25">
      <c r="A34" s="146">
        <v>1</v>
      </c>
      <c r="B34" s="316">
        <v>2</v>
      </c>
      <c r="C34" s="317"/>
      <c r="D34" s="317"/>
      <c r="E34" s="317"/>
      <c r="F34" s="317"/>
      <c r="G34" s="317"/>
      <c r="H34" s="318"/>
      <c r="I34" s="146">
        <v>3</v>
      </c>
      <c r="J34" s="146">
        <v>4</v>
      </c>
    </row>
    <row r="35" spans="1:10" x14ac:dyDescent="0.25">
      <c r="A35" s="23" t="s">
        <v>17</v>
      </c>
      <c r="B35" s="307" t="s">
        <v>122</v>
      </c>
      <c r="C35" s="308"/>
      <c r="D35" s="308"/>
      <c r="E35" s="308"/>
      <c r="F35" s="308"/>
      <c r="G35" s="308"/>
      <c r="H35" s="309"/>
      <c r="I35" s="146" t="s">
        <v>41</v>
      </c>
      <c r="J35" s="24">
        <f>J36</f>
        <v>328430.3</v>
      </c>
    </row>
    <row r="36" spans="1:10" x14ac:dyDescent="0.25">
      <c r="A36" s="342" t="s">
        <v>80</v>
      </c>
      <c r="B36" s="329" t="s">
        <v>0</v>
      </c>
      <c r="C36" s="330"/>
      <c r="D36" s="330"/>
      <c r="E36" s="330"/>
      <c r="F36" s="330"/>
      <c r="G36" s="330"/>
      <c r="H36" s="331"/>
      <c r="I36" s="346">
        <v>1492865</v>
      </c>
      <c r="J36" s="334">
        <f>I36*0.22</f>
        <v>328430.3</v>
      </c>
    </row>
    <row r="37" spans="1:10" x14ac:dyDescent="0.25">
      <c r="A37" s="343"/>
      <c r="B37" s="336" t="s">
        <v>123</v>
      </c>
      <c r="C37" s="337"/>
      <c r="D37" s="337"/>
      <c r="E37" s="337"/>
      <c r="F37" s="337"/>
      <c r="G37" s="337"/>
      <c r="H37" s="338"/>
      <c r="I37" s="347"/>
      <c r="J37" s="335"/>
    </row>
    <row r="38" spans="1:10" x14ac:dyDescent="0.25">
      <c r="A38" s="23" t="s">
        <v>81</v>
      </c>
      <c r="B38" s="307" t="s">
        <v>124</v>
      </c>
      <c r="C38" s="308"/>
      <c r="D38" s="308"/>
      <c r="E38" s="308"/>
      <c r="F38" s="308"/>
      <c r="G38" s="308"/>
      <c r="H38" s="309"/>
      <c r="I38" s="2"/>
      <c r="J38" s="24"/>
    </row>
    <row r="39" spans="1:10" x14ac:dyDescent="0.25">
      <c r="A39" s="23" t="s">
        <v>82</v>
      </c>
      <c r="B39" s="307" t="s">
        <v>125</v>
      </c>
      <c r="C39" s="308"/>
      <c r="D39" s="308"/>
      <c r="E39" s="308"/>
      <c r="F39" s="308"/>
      <c r="G39" s="308"/>
      <c r="H39" s="309"/>
      <c r="I39" s="2"/>
      <c r="J39" s="24"/>
    </row>
    <row r="40" spans="1:10" x14ac:dyDescent="0.25">
      <c r="A40" s="23" t="s">
        <v>19</v>
      </c>
      <c r="B40" s="307" t="s">
        <v>126</v>
      </c>
      <c r="C40" s="308"/>
      <c r="D40" s="308"/>
      <c r="E40" s="308"/>
      <c r="F40" s="308"/>
      <c r="G40" s="308"/>
      <c r="H40" s="309"/>
      <c r="I40" s="146" t="s">
        <v>41</v>
      </c>
      <c r="J40" s="24">
        <f>J41+J44</f>
        <v>46278.815000000002</v>
      </c>
    </row>
    <row r="41" spans="1:10" x14ac:dyDescent="0.25">
      <c r="A41" s="342" t="s">
        <v>127</v>
      </c>
      <c r="B41" s="329" t="s">
        <v>0</v>
      </c>
      <c r="C41" s="330"/>
      <c r="D41" s="330"/>
      <c r="E41" s="330"/>
      <c r="F41" s="330"/>
      <c r="G41" s="330"/>
      <c r="H41" s="331"/>
      <c r="I41" s="344">
        <v>1492865</v>
      </c>
      <c r="J41" s="334">
        <f>I41*0.029</f>
        <v>43293.084999999999</v>
      </c>
    </row>
    <row r="42" spans="1:10" x14ac:dyDescent="0.25">
      <c r="A42" s="343"/>
      <c r="B42" s="336" t="s">
        <v>128</v>
      </c>
      <c r="C42" s="337"/>
      <c r="D42" s="337"/>
      <c r="E42" s="337"/>
      <c r="F42" s="337"/>
      <c r="G42" s="337"/>
      <c r="H42" s="338"/>
      <c r="I42" s="345"/>
      <c r="J42" s="335"/>
    </row>
    <row r="43" spans="1:10" x14ac:dyDescent="0.25">
      <c r="A43" s="23" t="s">
        <v>129</v>
      </c>
      <c r="B43" s="307" t="s">
        <v>130</v>
      </c>
      <c r="C43" s="308"/>
      <c r="D43" s="308"/>
      <c r="E43" s="308"/>
      <c r="F43" s="308"/>
      <c r="G43" s="308"/>
      <c r="H43" s="309"/>
      <c r="I43" s="2"/>
      <c r="J43" s="24"/>
    </row>
    <row r="44" spans="1:10" x14ac:dyDescent="0.25">
      <c r="A44" s="23" t="s">
        <v>131</v>
      </c>
      <c r="B44" s="307" t="s">
        <v>132</v>
      </c>
      <c r="C44" s="308"/>
      <c r="D44" s="308"/>
      <c r="E44" s="308"/>
      <c r="F44" s="308"/>
      <c r="G44" s="308"/>
      <c r="H44" s="309"/>
      <c r="I44" s="2">
        <v>1492865</v>
      </c>
      <c r="J44" s="24">
        <f>I44*0.002</f>
        <v>2985.73</v>
      </c>
    </row>
    <row r="45" spans="1:10" x14ac:dyDescent="0.25">
      <c r="A45" s="23" t="s">
        <v>133</v>
      </c>
      <c r="B45" s="307" t="s">
        <v>134</v>
      </c>
      <c r="C45" s="308"/>
      <c r="D45" s="308"/>
      <c r="E45" s="308"/>
      <c r="F45" s="308"/>
      <c r="G45" s="308"/>
      <c r="H45" s="309"/>
      <c r="I45" s="2">
        <v>1492865</v>
      </c>
      <c r="J45" s="24"/>
    </row>
    <row r="46" spans="1:10" x14ac:dyDescent="0.25">
      <c r="A46" s="23" t="s">
        <v>135</v>
      </c>
      <c r="B46" s="307" t="s">
        <v>134</v>
      </c>
      <c r="C46" s="308"/>
      <c r="D46" s="308"/>
      <c r="E46" s="308"/>
      <c r="F46" s="308"/>
      <c r="G46" s="308"/>
      <c r="H46" s="309"/>
      <c r="I46" s="2"/>
      <c r="J46" s="24"/>
    </row>
    <row r="47" spans="1:10" x14ac:dyDescent="0.25">
      <c r="A47" s="23" t="s">
        <v>40</v>
      </c>
      <c r="B47" s="307" t="s">
        <v>136</v>
      </c>
      <c r="C47" s="308"/>
      <c r="D47" s="308"/>
      <c r="E47" s="308"/>
      <c r="F47" s="308"/>
      <c r="G47" s="308"/>
      <c r="H47" s="309"/>
      <c r="I47" s="2">
        <v>1492865</v>
      </c>
      <c r="J47" s="24">
        <f>I47*5.1%</f>
        <v>76136.114999999991</v>
      </c>
    </row>
    <row r="48" spans="1:10" x14ac:dyDescent="0.25">
      <c r="A48" s="23"/>
      <c r="B48" s="310" t="s">
        <v>117</v>
      </c>
      <c r="C48" s="311"/>
      <c r="D48" s="311"/>
      <c r="E48" s="311"/>
      <c r="F48" s="311"/>
      <c r="G48" s="311"/>
      <c r="H48" s="312"/>
      <c r="I48" s="146" t="s">
        <v>41</v>
      </c>
      <c r="J48" s="39">
        <f>J35+J40+J47</f>
        <v>450845.23</v>
      </c>
    </row>
    <row r="49" spans="1:10" x14ac:dyDescent="0.25">
      <c r="B49" s="17" t="s">
        <v>426</v>
      </c>
      <c r="C49" s="25"/>
    </row>
    <row r="50" spans="1:10" s="141" customFormat="1" ht="51" x14ac:dyDescent="0.25">
      <c r="A50" s="145" t="s">
        <v>106</v>
      </c>
      <c r="B50" s="341" t="s">
        <v>119</v>
      </c>
      <c r="C50" s="341"/>
      <c r="D50" s="341"/>
      <c r="E50" s="341"/>
      <c r="F50" s="341"/>
      <c r="G50" s="341"/>
      <c r="H50" s="341"/>
      <c r="I50" s="145" t="s">
        <v>120</v>
      </c>
      <c r="J50" s="145" t="s">
        <v>121</v>
      </c>
    </row>
    <row r="51" spans="1:10" s="141" customFormat="1" x14ac:dyDescent="0.25">
      <c r="A51" s="146">
        <v>1</v>
      </c>
      <c r="B51" s="316">
        <v>2</v>
      </c>
      <c r="C51" s="317"/>
      <c r="D51" s="317"/>
      <c r="E51" s="317"/>
      <c r="F51" s="317"/>
      <c r="G51" s="317"/>
      <c r="H51" s="318"/>
      <c r="I51" s="146">
        <v>3</v>
      </c>
      <c r="J51" s="146">
        <v>4</v>
      </c>
    </row>
    <row r="52" spans="1:10" x14ac:dyDescent="0.25">
      <c r="A52" s="23" t="s">
        <v>17</v>
      </c>
      <c r="B52" s="307" t="s">
        <v>122</v>
      </c>
      <c r="C52" s="308"/>
      <c r="D52" s="308"/>
      <c r="E52" s="308"/>
      <c r="F52" s="308"/>
      <c r="G52" s="308"/>
      <c r="H52" s="309"/>
      <c r="I52" s="146" t="s">
        <v>41</v>
      </c>
      <c r="J52" s="24">
        <f>J53</f>
        <v>844800</v>
      </c>
    </row>
    <row r="53" spans="1:10" x14ac:dyDescent="0.25">
      <c r="A53" s="342" t="s">
        <v>80</v>
      </c>
      <c r="B53" s="329" t="s">
        <v>0</v>
      </c>
      <c r="C53" s="330"/>
      <c r="D53" s="330"/>
      <c r="E53" s="330"/>
      <c r="F53" s="330"/>
      <c r="G53" s="330"/>
      <c r="H53" s="331"/>
      <c r="I53" s="346">
        <v>3840000</v>
      </c>
      <c r="J53" s="334">
        <f>I53*0.22</f>
        <v>844800</v>
      </c>
    </row>
    <row r="54" spans="1:10" x14ac:dyDescent="0.25">
      <c r="A54" s="343"/>
      <c r="B54" s="336" t="s">
        <v>123</v>
      </c>
      <c r="C54" s="337"/>
      <c r="D54" s="337"/>
      <c r="E54" s="337"/>
      <c r="F54" s="337"/>
      <c r="G54" s="337"/>
      <c r="H54" s="338"/>
      <c r="I54" s="347"/>
      <c r="J54" s="335"/>
    </row>
    <row r="55" spans="1:10" x14ac:dyDescent="0.25">
      <c r="A55" s="23" t="s">
        <v>81</v>
      </c>
      <c r="B55" s="307" t="s">
        <v>124</v>
      </c>
      <c r="C55" s="308"/>
      <c r="D55" s="308"/>
      <c r="E55" s="308"/>
      <c r="F55" s="308"/>
      <c r="G55" s="308"/>
      <c r="H55" s="309"/>
      <c r="I55" s="2"/>
      <c r="J55" s="24"/>
    </row>
    <row r="56" spans="1:10" x14ac:dyDescent="0.25">
      <c r="A56" s="23" t="s">
        <v>82</v>
      </c>
      <c r="B56" s="307" t="s">
        <v>125</v>
      </c>
      <c r="C56" s="308"/>
      <c r="D56" s="308"/>
      <c r="E56" s="308"/>
      <c r="F56" s="308"/>
      <c r="G56" s="308"/>
      <c r="H56" s="309"/>
      <c r="I56" s="2"/>
      <c r="J56" s="24"/>
    </row>
    <row r="57" spans="1:10" x14ac:dyDescent="0.25">
      <c r="A57" s="23" t="s">
        <v>19</v>
      </c>
      <c r="B57" s="307" t="s">
        <v>126</v>
      </c>
      <c r="C57" s="308"/>
      <c r="D57" s="308"/>
      <c r="E57" s="308"/>
      <c r="F57" s="308"/>
      <c r="G57" s="308"/>
      <c r="H57" s="309"/>
      <c r="I57" s="146" t="s">
        <v>41</v>
      </c>
      <c r="J57" s="24">
        <f>J58+J61</f>
        <v>119040</v>
      </c>
    </row>
    <row r="58" spans="1:10" x14ac:dyDescent="0.25">
      <c r="A58" s="342" t="s">
        <v>127</v>
      </c>
      <c r="B58" s="329" t="s">
        <v>0</v>
      </c>
      <c r="C58" s="330"/>
      <c r="D58" s="330"/>
      <c r="E58" s="330"/>
      <c r="F58" s="330"/>
      <c r="G58" s="330"/>
      <c r="H58" s="331"/>
      <c r="I58" s="344">
        <v>3840000</v>
      </c>
      <c r="J58" s="334">
        <f>I58*0.029</f>
        <v>111360</v>
      </c>
    </row>
    <row r="59" spans="1:10" x14ac:dyDescent="0.25">
      <c r="A59" s="343"/>
      <c r="B59" s="336" t="s">
        <v>128</v>
      </c>
      <c r="C59" s="337"/>
      <c r="D59" s="337"/>
      <c r="E59" s="337"/>
      <c r="F59" s="337"/>
      <c r="G59" s="337"/>
      <c r="H59" s="338"/>
      <c r="I59" s="345"/>
      <c r="J59" s="335"/>
    </row>
    <row r="60" spans="1:10" x14ac:dyDescent="0.25">
      <c r="A60" s="23" t="s">
        <v>129</v>
      </c>
      <c r="B60" s="307" t="s">
        <v>130</v>
      </c>
      <c r="C60" s="308"/>
      <c r="D60" s="308"/>
      <c r="E60" s="308"/>
      <c r="F60" s="308"/>
      <c r="G60" s="308"/>
      <c r="H60" s="309"/>
      <c r="I60" s="2"/>
      <c r="J60" s="24"/>
    </row>
    <row r="61" spans="1:10" x14ac:dyDescent="0.25">
      <c r="A61" s="23" t="s">
        <v>131</v>
      </c>
      <c r="B61" s="307" t="s">
        <v>132</v>
      </c>
      <c r="C61" s="308"/>
      <c r="D61" s="308"/>
      <c r="E61" s="308"/>
      <c r="F61" s="308"/>
      <c r="G61" s="308"/>
      <c r="H61" s="309"/>
      <c r="I61" s="2">
        <v>3840000</v>
      </c>
      <c r="J61" s="24">
        <f>I61*0.002</f>
        <v>7680</v>
      </c>
    </row>
    <row r="62" spans="1:10" x14ac:dyDescent="0.25">
      <c r="A62" s="23" t="s">
        <v>133</v>
      </c>
      <c r="B62" s="307" t="s">
        <v>134</v>
      </c>
      <c r="C62" s="308"/>
      <c r="D62" s="308"/>
      <c r="E62" s="308"/>
      <c r="F62" s="308"/>
      <c r="G62" s="308"/>
      <c r="H62" s="309"/>
      <c r="I62" s="2"/>
      <c r="J62" s="24"/>
    </row>
    <row r="63" spans="1:10" x14ac:dyDescent="0.25">
      <c r="A63" s="23" t="s">
        <v>135</v>
      </c>
      <c r="B63" s="307" t="s">
        <v>134</v>
      </c>
      <c r="C63" s="308"/>
      <c r="D63" s="308"/>
      <c r="E63" s="308"/>
      <c r="F63" s="308"/>
      <c r="G63" s="308"/>
      <c r="H63" s="309"/>
      <c r="I63" s="2"/>
      <c r="J63" s="24"/>
    </row>
    <row r="64" spans="1:10" x14ac:dyDescent="0.25">
      <c r="A64" s="23" t="s">
        <v>40</v>
      </c>
      <c r="B64" s="307" t="s">
        <v>136</v>
      </c>
      <c r="C64" s="308"/>
      <c r="D64" s="308"/>
      <c r="E64" s="308"/>
      <c r="F64" s="308"/>
      <c r="G64" s="308"/>
      <c r="H64" s="309"/>
      <c r="I64" s="2">
        <v>3840000</v>
      </c>
      <c r="J64" s="24">
        <f>I64*0.051</f>
        <v>195840</v>
      </c>
    </row>
    <row r="65" spans="1:10" x14ac:dyDescent="0.25">
      <c r="A65" s="23"/>
      <c r="B65" s="310" t="s">
        <v>117</v>
      </c>
      <c r="C65" s="311"/>
      <c r="D65" s="311"/>
      <c r="E65" s="311"/>
      <c r="F65" s="311"/>
      <c r="G65" s="311"/>
      <c r="H65" s="312"/>
      <c r="I65" s="146"/>
      <c r="J65" s="2">
        <f>J52+J57+J64</f>
        <v>1159680</v>
      </c>
    </row>
    <row r="66" spans="1:10" x14ac:dyDescent="0.25">
      <c r="A66" s="26"/>
      <c r="B66" s="27"/>
      <c r="C66" s="27"/>
      <c r="D66" s="27"/>
      <c r="E66" s="27"/>
      <c r="F66" s="27"/>
      <c r="G66" s="27"/>
      <c r="H66" s="27"/>
      <c r="I66" s="28"/>
      <c r="J66" s="159"/>
    </row>
    <row r="67" spans="1:10" s="133" customFormat="1" x14ac:dyDescent="0.25">
      <c r="A67" s="372" t="s">
        <v>137</v>
      </c>
      <c r="B67" s="372"/>
      <c r="C67" s="372"/>
      <c r="D67" s="372"/>
      <c r="E67" s="372"/>
      <c r="F67" s="372"/>
      <c r="G67" s="372"/>
      <c r="H67" s="372"/>
      <c r="I67" s="372"/>
      <c r="J67" s="372"/>
    </row>
    <row r="68" spans="1:10" s="133" customFormat="1" x14ac:dyDescent="0.25">
      <c r="A68" s="160" t="s">
        <v>103</v>
      </c>
      <c r="B68" s="160"/>
      <c r="C68" s="386">
        <v>340.32100000000003</v>
      </c>
      <c r="D68" s="386"/>
      <c r="E68" s="386"/>
      <c r="F68" s="386"/>
      <c r="G68" s="386"/>
      <c r="H68" s="386"/>
      <c r="I68" s="386"/>
      <c r="J68" s="386"/>
    </row>
    <row r="69" spans="1:10" s="133" customFormat="1" ht="32.25" customHeight="1" x14ac:dyDescent="0.25">
      <c r="A69" s="161" t="s">
        <v>104</v>
      </c>
      <c r="B69" s="161"/>
      <c r="C69" s="161"/>
      <c r="D69" s="387" t="s">
        <v>88</v>
      </c>
      <c r="E69" s="387"/>
      <c r="F69" s="387"/>
      <c r="G69" s="387"/>
      <c r="H69" s="387"/>
      <c r="I69" s="387"/>
      <c r="J69" s="387"/>
    </row>
    <row r="70" spans="1:10" s="133" customFormat="1" x14ac:dyDescent="0.25"/>
    <row r="71" spans="1:10" s="163" customFormat="1" ht="36" customHeight="1" x14ac:dyDescent="0.25">
      <c r="A71" s="162" t="s">
        <v>106</v>
      </c>
      <c r="B71" s="388" t="s">
        <v>16</v>
      </c>
      <c r="C71" s="388"/>
      <c r="D71" s="388"/>
      <c r="E71" s="388"/>
      <c r="F71" s="388"/>
      <c r="G71" s="388"/>
      <c r="H71" s="162" t="s">
        <v>138</v>
      </c>
      <c r="I71" s="162" t="s">
        <v>139</v>
      </c>
      <c r="J71" s="162" t="s">
        <v>140</v>
      </c>
    </row>
    <row r="72" spans="1:10" s="133" customFormat="1" ht="15" customHeight="1" x14ac:dyDescent="0.25">
      <c r="A72" s="153" t="s">
        <v>17</v>
      </c>
      <c r="B72" s="389" t="s">
        <v>401</v>
      </c>
      <c r="C72" s="389"/>
      <c r="D72" s="389"/>
      <c r="E72" s="389"/>
      <c r="F72" s="389"/>
      <c r="G72" s="389"/>
      <c r="H72" s="157">
        <v>1000</v>
      </c>
      <c r="I72" s="157">
        <v>5</v>
      </c>
      <c r="J72" s="157">
        <v>5000</v>
      </c>
    </row>
    <row r="73" spans="1:10" s="133" customFormat="1" x14ac:dyDescent="0.25">
      <c r="A73" s="153" t="s">
        <v>19</v>
      </c>
      <c r="B73" s="389" t="s">
        <v>324</v>
      </c>
      <c r="C73" s="389"/>
      <c r="D73" s="389"/>
      <c r="E73" s="389"/>
      <c r="F73" s="389"/>
      <c r="G73" s="389"/>
      <c r="H73" s="157">
        <v>7400.56</v>
      </c>
      <c r="I73" s="157">
        <v>9</v>
      </c>
      <c r="J73" s="157">
        <v>66605</v>
      </c>
    </row>
    <row r="74" spans="1:10" s="133" customFormat="1" x14ac:dyDescent="0.25">
      <c r="A74" s="155"/>
      <c r="B74" s="390" t="s">
        <v>117</v>
      </c>
      <c r="C74" s="390"/>
      <c r="D74" s="390"/>
      <c r="E74" s="390"/>
      <c r="F74" s="390"/>
      <c r="G74" s="390"/>
      <c r="H74" s="156" t="s">
        <v>41</v>
      </c>
      <c r="I74" s="156" t="s">
        <v>41</v>
      </c>
      <c r="J74" s="154">
        <f>SUM(J72:J73)</f>
        <v>71605</v>
      </c>
    </row>
    <row r="75" spans="1:10" x14ac:dyDescent="0.25">
      <c r="A75" s="26"/>
      <c r="B75" s="27"/>
      <c r="C75" s="27"/>
      <c r="D75" s="27"/>
      <c r="E75" s="27"/>
      <c r="F75" s="27"/>
      <c r="G75" s="27"/>
      <c r="H75" s="27"/>
      <c r="I75" s="28"/>
      <c r="J75" s="29"/>
    </row>
    <row r="76" spans="1:10" ht="23.25" customHeight="1" x14ac:dyDescent="0.25">
      <c r="A76" s="319" t="s">
        <v>402</v>
      </c>
      <c r="B76" s="319"/>
      <c r="C76" s="319"/>
      <c r="D76" s="319"/>
      <c r="E76" s="319"/>
      <c r="F76" s="319"/>
      <c r="G76" s="319"/>
      <c r="H76" s="319"/>
      <c r="I76" s="319"/>
      <c r="J76" s="319"/>
    </row>
    <row r="77" spans="1:10" x14ac:dyDescent="0.25">
      <c r="A77" s="18" t="s">
        <v>103</v>
      </c>
      <c r="B77" s="18"/>
      <c r="C77" s="320">
        <v>850</v>
      </c>
      <c r="D77" s="320"/>
      <c r="E77" s="320"/>
      <c r="F77" s="320"/>
      <c r="G77" s="320"/>
      <c r="H77" s="320"/>
      <c r="I77" s="320"/>
      <c r="J77" s="320"/>
    </row>
    <row r="78" spans="1:10" ht="31.5" customHeight="1" x14ac:dyDescent="0.25">
      <c r="A78" s="19" t="s">
        <v>104</v>
      </c>
      <c r="B78" s="19"/>
      <c r="C78" s="19"/>
      <c r="D78" s="376" t="s">
        <v>88</v>
      </c>
      <c r="E78" s="376"/>
      <c r="F78" s="376"/>
      <c r="G78" s="376"/>
      <c r="H78" s="376"/>
      <c r="I78" s="376"/>
      <c r="J78" s="376"/>
    </row>
    <row r="80" spans="1:10" ht="51" x14ac:dyDescent="0.25">
      <c r="A80" s="145" t="s">
        <v>106</v>
      </c>
      <c r="B80" s="313" t="s">
        <v>161</v>
      </c>
      <c r="C80" s="314"/>
      <c r="D80" s="314"/>
      <c r="E80" s="314"/>
      <c r="F80" s="314"/>
      <c r="G80" s="315"/>
      <c r="H80" s="145" t="s">
        <v>142</v>
      </c>
      <c r="I80" s="145" t="s">
        <v>143</v>
      </c>
      <c r="J80" s="145" t="s">
        <v>144</v>
      </c>
    </row>
    <row r="81" spans="1:10" x14ac:dyDescent="0.25">
      <c r="A81" s="146">
        <v>1</v>
      </c>
      <c r="B81" s="316">
        <v>2</v>
      </c>
      <c r="C81" s="317"/>
      <c r="D81" s="317"/>
      <c r="E81" s="317"/>
      <c r="F81" s="317"/>
      <c r="G81" s="318"/>
      <c r="H81" s="146">
        <v>3</v>
      </c>
      <c r="I81" s="146">
        <v>4</v>
      </c>
      <c r="J81" s="146">
        <v>5</v>
      </c>
    </row>
    <row r="82" spans="1:10" x14ac:dyDescent="0.25">
      <c r="A82" s="31"/>
      <c r="B82" s="310" t="s">
        <v>117</v>
      </c>
      <c r="C82" s="311"/>
      <c r="D82" s="311"/>
      <c r="E82" s="311"/>
      <c r="F82" s="311"/>
      <c r="G82" s="312"/>
      <c r="H82" s="2"/>
      <c r="I82" s="146" t="s">
        <v>41</v>
      </c>
      <c r="J82" s="2"/>
    </row>
    <row r="83" spans="1:10" s="133" customFormat="1" x14ac:dyDescent="0.25">
      <c r="A83" s="372" t="s">
        <v>508</v>
      </c>
      <c r="B83" s="372"/>
      <c r="C83" s="372"/>
      <c r="D83" s="372"/>
      <c r="E83" s="372"/>
      <c r="F83" s="372"/>
      <c r="G83" s="372"/>
      <c r="H83" s="372"/>
      <c r="I83" s="372"/>
      <c r="J83" s="372"/>
    </row>
    <row r="84" spans="1:10" s="133" customFormat="1" x14ac:dyDescent="0.25">
      <c r="A84" s="160" t="s">
        <v>103</v>
      </c>
      <c r="B84" s="160"/>
      <c r="C84" s="386"/>
      <c r="D84" s="386"/>
      <c r="E84" s="386"/>
      <c r="F84" s="386"/>
      <c r="G84" s="386"/>
      <c r="H84" s="386"/>
      <c r="I84" s="386"/>
      <c r="J84" s="386"/>
    </row>
    <row r="85" spans="1:10" s="133" customFormat="1" ht="0.75" customHeight="1" x14ac:dyDescent="0.25">
      <c r="A85" s="160"/>
      <c r="B85" s="160"/>
      <c r="C85" s="160"/>
      <c r="D85" s="160"/>
      <c r="E85" s="160"/>
      <c r="F85" s="160"/>
      <c r="G85" s="160"/>
      <c r="H85" s="160"/>
      <c r="I85" s="160"/>
      <c r="J85" s="160"/>
    </row>
    <row r="86" spans="1:10" s="133" customFormat="1" ht="28.5" customHeight="1" x14ac:dyDescent="0.25">
      <c r="A86" s="161" t="s">
        <v>104</v>
      </c>
      <c r="B86" s="161"/>
      <c r="C86" s="161"/>
      <c r="D86" s="387" t="s">
        <v>88</v>
      </c>
      <c r="E86" s="387"/>
      <c r="F86" s="387"/>
      <c r="G86" s="387"/>
      <c r="H86" s="387"/>
      <c r="I86" s="387"/>
      <c r="J86" s="387"/>
    </row>
    <row r="87" spans="1:10" s="133" customFormat="1" x14ac:dyDescent="0.25"/>
    <row r="88" spans="1:10" s="163" customFormat="1" ht="30" customHeight="1" x14ac:dyDescent="0.25">
      <c r="A88" s="162" t="s">
        <v>106</v>
      </c>
      <c r="B88" s="388" t="s">
        <v>16</v>
      </c>
      <c r="C88" s="388"/>
      <c r="D88" s="388"/>
      <c r="E88" s="388"/>
      <c r="F88" s="388"/>
      <c r="G88" s="388"/>
      <c r="H88" s="162" t="s">
        <v>138</v>
      </c>
      <c r="I88" s="162" t="s">
        <v>139</v>
      </c>
      <c r="J88" s="162" t="s">
        <v>140</v>
      </c>
    </row>
    <row r="89" spans="1:10" s="163" customFormat="1" x14ac:dyDescent="0.25">
      <c r="A89" s="156">
        <v>1</v>
      </c>
      <c r="B89" s="391">
        <v>2</v>
      </c>
      <c r="C89" s="391"/>
      <c r="D89" s="391"/>
      <c r="E89" s="391"/>
      <c r="F89" s="391"/>
      <c r="G89" s="391"/>
      <c r="H89" s="156">
        <v>3</v>
      </c>
      <c r="I89" s="156">
        <v>4</v>
      </c>
      <c r="J89" s="156">
        <v>5</v>
      </c>
    </row>
    <row r="90" spans="1:10" s="133" customFormat="1" x14ac:dyDescent="0.25">
      <c r="A90" s="155"/>
      <c r="B90" s="390" t="s">
        <v>117</v>
      </c>
      <c r="C90" s="390"/>
      <c r="D90" s="390"/>
      <c r="E90" s="390"/>
      <c r="F90" s="390"/>
      <c r="G90" s="390"/>
      <c r="H90" s="156" t="s">
        <v>41</v>
      </c>
      <c r="I90" s="156" t="s">
        <v>41</v>
      </c>
      <c r="J90" s="154"/>
    </row>
    <row r="91" spans="1:10" s="133" customFormat="1" ht="27.75" customHeight="1" x14ac:dyDescent="0.25">
      <c r="A91" s="392" t="s">
        <v>509</v>
      </c>
      <c r="B91" s="392"/>
      <c r="C91" s="392"/>
      <c r="D91" s="392"/>
      <c r="E91" s="392"/>
      <c r="F91" s="392"/>
      <c r="G91" s="392"/>
      <c r="H91" s="392"/>
      <c r="I91" s="392"/>
      <c r="J91" s="392"/>
    </row>
    <row r="92" spans="1:10" s="133" customFormat="1" x14ac:dyDescent="0.25">
      <c r="A92" s="160" t="s">
        <v>103</v>
      </c>
      <c r="B92" s="160"/>
      <c r="C92" s="386"/>
      <c r="D92" s="386"/>
      <c r="E92" s="386"/>
      <c r="F92" s="386"/>
      <c r="G92" s="386"/>
      <c r="H92" s="386"/>
      <c r="I92" s="386"/>
      <c r="J92" s="386"/>
    </row>
    <row r="93" spans="1:10" s="133" customFormat="1" x14ac:dyDescent="0.25">
      <c r="A93" s="160"/>
      <c r="B93" s="160"/>
      <c r="C93" s="160"/>
      <c r="D93" s="164"/>
      <c r="E93" s="164"/>
      <c r="F93" s="160"/>
      <c r="G93" s="160"/>
      <c r="H93" s="160"/>
      <c r="I93" s="160"/>
      <c r="J93" s="160"/>
    </row>
    <row r="94" spans="1:10" s="133" customFormat="1" ht="30" customHeight="1" x14ac:dyDescent="0.25">
      <c r="A94" s="161" t="s">
        <v>104</v>
      </c>
      <c r="B94" s="161"/>
      <c r="C94" s="161"/>
      <c r="D94" s="387" t="s">
        <v>88</v>
      </c>
      <c r="E94" s="387"/>
      <c r="F94" s="387"/>
      <c r="G94" s="387"/>
      <c r="H94" s="387"/>
      <c r="I94" s="387"/>
      <c r="J94" s="387"/>
    </row>
    <row r="95" spans="1:10" s="133" customFormat="1" x14ac:dyDescent="0.25"/>
    <row r="96" spans="1:10" s="163" customFormat="1" ht="29.25" customHeight="1" x14ac:dyDescent="0.25">
      <c r="A96" s="162" t="s">
        <v>106</v>
      </c>
      <c r="B96" s="388" t="s">
        <v>16</v>
      </c>
      <c r="C96" s="388"/>
      <c r="D96" s="388"/>
      <c r="E96" s="388"/>
      <c r="F96" s="388"/>
      <c r="G96" s="388"/>
      <c r="H96" s="162" t="s">
        <v>138</v>
      </c>
      <c r="I96" s="162" t="s">
        <v>139</v>
      </c>
      <c r="J96" s="162" t="s">
        <v>140</v>
      </c>
    </row>
    <row r="97" spans="1:10" s="163" customFormat="1" ht="0.75" customHeight="1" x14ac:dyDescent="0.25">
      <c r="A97" s="156">
        <v>1</v>
      </c>
      <c r="B97" s="391">
        <v>2</v>
      </c>
      <c r="C97" s="391"/>
      <c r="D97" s="391"/>
      <c r="E97" s="391"/>
      <c r="F97" s="391"/>
      <c r="G97" s="391"/>
      <c r="H97" s="156">
        <v>3</v>
      </c>
      <c r="I97" s="156">
        <v>4</v>
      </c>
      <c r="J97" s="156">
        <v>5</v>
      </c>
    </row>
    <row r="98" spans="1:10" s="133" customFormat="1" x14ac:dyDescent="0.25">
      <c r="A98" s="153"/>
      <c r="B98" s="389"/>
      <c r="C98" s="389"/>
      <c r="D98" s="389"/>
      <c r="E98" s="389"/>
      <c r="F98" s="389"/>
      <c r="G98" s="389"/>
      <c r="H98" s="157"/>
      <c r="I98" s="157"/>
      <c r="J98" s="157"/>
    </row>
    <row r="99" spans="1:10" s="133" customFormat="1" x14ac:dyDescent="0.25">
      <c r="A99" s="155"/>
      <c r="B99" s="383" t="s">
        <v>117</v>
      </c>
      <c r="C99" s="384"/>
      <c r="D99" s="384"/>
      <c r="E99" s="384"/>
      <c r="F99" s="384"/>
      <c r="G99" s="385"/>
      <c r="H99" s="156" t="s">
        <v>41</v>
      </c>
      <c r="I99" s="156" t="s">
        <v>41</v>
      </c>
      <c r="J99" s="154"/>
    </row>
    <row r="100" spans="1:10" ht="11.25" customHeight="1" x14ac:dyDescent="0.25">
      <c r="A100" s="32"/>
      <c r="B100" s="27"/>
      <c r="C100" s="27"/>
      <c r="D100" s="27"/>
      <c r="E100" s="27"/>
      <c r="F100" s="27"/>
      <c r="G100" s="27"/>
      <c r="H100" s="29"/>
      <c r="I100" s="28"/>
      <c r="J100" s="29"/>
    </row>
    <row r="101" spans="1:10" x14ac:dyDescent="0.25">
      <c r="A101" s="319" t="s">
        <v>510</v>
      </c>
      <c r="B101" s="319"/>
      <c r="C101" s="319"/>
      <c r="D101" s="319"/>
      <c r="E101" s="319"/>
      <c r="F101" s="319"/>
      <c r="G101" s="319"/>
      <c r="H101" s="319"/>
      <c r="I101" s="319"/>
      <c r="J101" s="319"/>
    </row>
    <row r="102" spans="1:10" x14ac:dyDescent="0.25">
      <c r="A102" s="18" t="s">
        <v>103</v>
      </c>
      <c r="B102" s="18"/>
      <c r="C102" s="320">
        <v>244.24700000000001</v>
      </c>
      <c r="D102" s="320"/>
      <c r="E102" s="320"/>
      <c r="F102" s="320"/>
      <c r="G102" s="320"/>
      <c r="H102" s="320"/>
      <c r="I102" s="320"/>
      <c r="J102" s="320"/>
    </row>
    <row r="103" spans="1:10" x14ac:dyDescent="0.25">
      <c r="A103" s="319"/>
      <c r="B103" s="319"/>
      <c r="C103" s="319"/>
      <c r="D103" s="319"/>
      <c r="E103" s="319"/>
      <c r="F103" s="319"/>
      <c r="G103" s="319"/>
      <c r="H103" s="319"/>
      <c r="I103" s="319"/>
      <c r="J103" s="319"/>
    </row>
    <row r="104" spans="1:10" ht="32.25" customHeight="1" x14ac:dyDescent="0.25">
      <c r="A104" s="19" t="s">
        <v>104</v>
      </c>
      <c r="B104" s="19"/>
      <c r="C104" s="19"/>
      <c r="D104" s="396" t="s">
        <v>88</v>
      </c>
      <c r="E104" s="396"/>
      <c r="F104" s="396"/>
      <c r="G104" s="396"/>
      <c r="H104" s="396"/>
      <c r="I104" s="396"/>
      <c r="J104" s="396"/>
    </row>
    <row r="105" spans="1:10" x14ac:dyDescent="0.25">
      <c r="A105" s="319" t="s">
        <v>511</v>
      </c>
      <c r="B105" s="319"/>
      <c r="C105" s="319"/>
      <c r="D105" s="319"/>
      <c r="E105" s="319"/>
      <c r="F105" s="319"/>
      <c r="G105" s="319"/>
      <c r="H105" s="319"/>
      <c r="I105" s="319"/>
      <c r="J105" s="319"/>
    </row>
    <row r="106" spans="1:10" s="141" customFormat="1" ht="36" customHeight="1" x14ac:dyDescent="0.25">
      <c r="A106" s="145" t="s">
        <v>106</v>
      </c>
      <c r="B106" s="313" t="s">
        <v>141</v>
      </c>
      <c r="C106" s="314"/>
      <c r="D106" s="314"/>
      <c r="E106" s="314"/>
      <c r="F106" s="315"/>
      <c r="G106" s="145" t="s">
        <v>145</v>
      </c>
      <c r="H106" s="145" t="s">
        <v>146</v>
      </c>
      <c r="I106" s="145" t="s">
        <v>147</v>
      </c>
      <c r="J106" s="145" t="s">
        <v>118</v>
      </c>
    </row>
    <row r="107" spans="1:10" s="141" customFormat="1" x14ac:dyDescent="0.25">
      <c r="A107" s="146">
        <v>1</v>
      </c>
      <c r="B107" s="316">
        <v>2</v>
      </c>
      <c r="C107" s="317"/>
      <c r="D107" s="317"/>
      <c r="E107" s="317"/>
      <c r="F107" s="318"/>
      <c r="G107" s="146">
        <v>3</v>
      </c>
      <c r="H107" s="146">
        <v>4</v>
      </c>
      <c r="I107" s="146">
        <v>5</v>
      </c>
      <c r="J107" s="146">
        <v>6</v>
      </c>
    </row>
    <row r="108" spans="1:10" x14ac:dyDescent="0.25">
      <c r="A108" s="31"/>
      <c r="B108" s="310" t="s">
        <v>148</v>
      </c>
      <c r="C108" s="311"/>
      <c r="D108" s="311"/>
      <c r="E108" s="311"/>
      <c r="F108" s="312"/>
      <c r="G108" s="146" t="s">
        <v>41</v>
      </c>
      <c r="H108" s="146" t="s">
        <v>41</v>
      </c>
      <c r="I108" s="146" t="s">
        <v>41</v>
      </c>
      <c r="J108" s="2"/>
    </row>
    <row r="109" spans="1:10" s="133" customFormat="1" x14ac:dyDescent="0.25">
      <c r="A109" s="372" t="s">
        <v>516</v>
      </c>
      <c r="B109" s="372"/>
      <c r="C109" s="372"/>
      <c r="D109" s="372"/>
      <c r="E109" s="372"/>
      <c r="F109" s="372"/>
      <c r="G109" s="372"/>
      <c r="H109" s="372"/>
      <c r="I109" s="372"/>
      <c r="J109" s="372"/>
    </row>
    <row r="110" spans="1:10" s="133" customFormat="1" hidden="1" x14ac:dyDescent="0.25"/>
    <row r="111" spans="1:10" s="163" customFormat="1" ht="39.75" customHeight="1" x14ac:dyDescent="0.25">
      <c r="A111" s="162" t="s">
        <v>106</v>
      </c>
      <c r="B111" s="388" t="s">
        <v>141</v>
      </c>
      <c r="C111" s="388"/>
      <c r="D111" s="388"/>
      <c r="E111" s="388"/>
      <c r="F111" s="388"/>
      <c r="G111" s="388"/>
      <c r="H111" s="162" t="s">
        <v>206</v>
      </c>
      <c r="I111" s="162" t="s">
        <v>207</v>
      </c>
      <c r="J111" s="162" t="s">
        <v>208</v>
      </c>
    </row>
    <row r="112" spans="1:10" s="163" customFormat="1" ht="14.25" customHeight="1" x14ac:dyDescent="0.25">
      <c r="A112" s="156">
        <v>1</v>
      </c>
      <c r="B112" s="391">
        <v>2</v>
      </c>
      <c r="C112" s="391"/>
      <c r="D112" s="391"/>
      <c r="E112" s="391"/>
      <c r="F112" s="391"/>
      <c r="G112" s="391"/>
      <c r="H112" s="156">
        <v>3</v>
      </c>
      <c r="I112" s="156">
        <v>4</v>
      </c>
      <c r="J112" s="156">
        <v>5</v>
      </c>
    </row>
    <row r="113" spans="1:10" s="133" customFormat="1" ht="17.25" customHeight="1" x14ac:dyDescent="0.25">
      <c r="A113" s="153" t="s">
        <v>17</v>
      </c>
      <c r="B113" s="393" t="s">
        <v>230</v>
      </c>
      <c r="C113" s="394"/>
      <c r="D113" s="394"/>
      <c r="E113" s="394"/>
      <c r="F113" s="394"/>
      <c r="G113" s="395"/>
      <c r="H113" s="157">
        <v>9</v>
      </c>
      <c r="I113" s="157">
        <v>6750</v>
      </c>
      <c r="J113" s="157">
        <f>H113*I113</f>
        <v>60750</v>
      </c>
    </row>
    <row r="114" spans="1:10" s="133" customFormat="1" ht="14.25" customHeight="1" x14ac:dyDescent="0.25">
      <c r="A114" s="155"/>
      <c r="B114" s="397" t="s">
        <v>117</v>
      </c>
      <c r="C114" s="398"/>
      <c r="D114" s="398"/>
      <c r="E114" s="398"/>
      <c r="F114" s="398"/>
      <c r="G114" s="399"/>
      <c r="H114" s="154"/>
      <c r="I114" s="154"/>
      <c r="J114" s="154"/>
    </row>
    <row r="115" spans="1:10" x14ac:dyDescent="0.25">
      <c r="A115" s="32"/>
      <c r="B115" s="27"/>
      <c r="C115" s="27"/>
      <c r="D115" s="27"/>
      <c r="E115" s="27"/>
      <c r="F115" s="27"/>
      <c r="G115" s="28"/>
      <c r="H115" s="28"/>
      <c r="I115" s="28"/>
      <c r="J115" s="29"/>
    </row>
    <row r="116" spans="1:10" x14ac:dyDescent="0.25">
      <c r="A116" s="320" t="s">
        <v>517</v>
      </c>
      <c r="B116" s="320"/>
      <c r="C116" s="320"/>
      <c r="D116" s="320"/>
      <c r="E116" s="320"/>
      <c r="F116" s="320"/>
      <c r="G116" s="320"/>
      <c r="H116" s="320"/>
      <c r="I116" s="320"/>
      <c r="J116" s="320"/>
    </row>
    <row r="117" spans="1:10" s="141" customFormat="1" ht="39.75" customHeight="1" x14ac:dyDescent="0.25">
      <c r="A117" s="145" t="s">
        <v>106</v>
      </c>
      <c r="B117" s="313" t="s">
        <v>16</v>
      </c>
      <c r="C117" s="314"/>
      <c r="D117" s="314"/>
      <c r="E117" s="314"/>
      <c r="F117" s="315"/>
      <c r="G117" s="145" t="s">
        <v>149</v>
      </c>
      <c r="H117" s="145" t="s">
        <v>150</v>
      </c>
      <c r="I117" s="145" t="s">
        <v>151</v>
      </c>
      <c r="J117" s="145" t="s">
        <v>152</v>
      </c>
    </row>
    <row r="118" spans="1:10" s="141" customFormat="1" x14ac:dyDescent="0.25">
      <c r="A118" s="146">
        <v>1</v>
      </c>
      <c r="B118" s="316">
        <v>2</v>
      </c>
      <c r="C118" s="317"/>
      <c r="D118" s="317"/>
      <c r="E118" s="317"/>
      <c r="F118" s="318"/>
      <c r="G118" s="146">
        <v>3</v>
      </c>
      <c r="H118" s="146">
        <v>4</v>
      </c>
      <c r="I118" s="146">
        <v>5</v>
      </c>
      <c r="J118" s="146">
        <v>6</v>
      </c>
    </row>
    <row r="119" spans="1:10" x14ac:dyDescent="0.25">
      <c r="A119" s="31"/>
      <c r="B119" s="348" t="s">
        <v>117</v>
      </c>
      <c r="C119" s="348"/>
      <c r="D119" s="348"/>
      <c r="E119" s="348"/>
      <c r="F119" s="348"/>
      <c r="G119" s="146" t="s">
        <v>41</v>
      </c>
      <c r="H119" s="146" t="s">
        <v>41</v>
      </c>
      <c r="I119" s="146" t="s">
        <v>41</v>
      </c>
      <c r="J119" s="2"/>
    </row>
    <row r="120" spans="1:10" x14ac:dyDescent="0.25">
      <c r="A120" s="32"/>
      <c r="B120" s="27"/>
      <c r="C120" s="27"/>
      <c r="D120" s="27"/>
      <c r="E120" s="27"/>
      <c r="F120" s="27"/>
      <c r="G120" s="28"/>
      <c r="H120" s="28"/>
      <c r="I120" s="28"/>
      <c r="J120" s="29"/>
    </row>
    <row r="121" spans="1:10" s="133" customFormat="1" x14ac:dyDescent="0.25">
      <c r="A121" s="372" t="s">
        <v>512</v>
      </c>
      <c r="B121" s="372"/>
      <c r="C121" s="372"/>
      <c r="D121" s="372"/>
      <c r="E121" s="372"/>
      <c r="F121" s="372"/>
      <c r="G121" s="372"/>
      <c r="H121" s="372"/>
      <c r="I121" s="372"/>
      <c r="J121" s="372"/>
    </row>
    <row r="122" spans="1:10" s="133" customFormat="1" ht="36.75" customHeight="1" x14ac:dyDescent="0.25">
      <c r="A122" s="162" t="s">
        <v>106</v>
      </c>
      <c r="B122" s="388" t="s">
        <v>16</v>
      </c>
      <c r="C122" s="388"/>
      <c r="D122" s="388"/>
      <c r="E122" s="388"/>
      <c r="F122" s="388"/>
      <c r="G122" s="388"/>
      <c r="H122" s="162" t="s">
        <v>513</v>
      </c>
      <c r="I122" s="162" t="s">
        <v>514</v>
      </c>
      <c r="J122" s="162" t="s">
        <v>515</v>
      </c>
    </row>
    <row r="123" spans="1:10" s="133" customFormat="1" ht="13.5" customHeight="1" x14ac:dyDescent="0.25">
      <c r="A123" s="156">
        <v>1</v>
      </c>
      <c r="B123" s="391">
        <v>2</v>
      </c>
      <c r="C123" s="391"/>
      <c r="D123" s="391"/>
      <c r="E123" s="391"/>
      <c r="F123" s="391"/>
      <c r="G123" s="391"/>
      <c r="H123" s="156">
        <v>4</v>
      </c>
      <c r="I123" s="156">
        <v>5</v>
      </c>
      <c r="J123" s="156">
        <v>6</v>
      </c>
    </row>
    <row r="124" spans="1:10" s="133" customFormat="1" x14ac:dyDescent="0.25">
      <c r="A124" s="155"/>
      <c r="B124" s="390" t="s">
        <v>117</v>
      </c>
      <c r="C124" s="390"/>
      <c r="D124" s="390"/>
      <c r="E124" s="390"/>
      <c r="F124" s="390"/>
      <c r="G124" s="390"/>
      <c r="H124" s="156" t="s">
        <v>41</v>
      </c>
      <c r="I124" s="156" t="s">
        <v>41</v>
      </c>
      <c r="J124" s="156" t="s">
        <v>41</v>
      </c>
    </row>
    <row r="125" spans="1:10" x14ac:dyDescent="0.25">
      <c r="A125" s="32"/>
      <c r="B125" s="27"/>
      <c r="C125" s="27"/>
      <c r="D125" s="27"/>
      <c r="E125" s="27"/>
      <c r="F125" s="27"/>
      <c r="G125" s="28"/>
      <c r="H125" s="28"/>
      <c r="I125" s="28"/>
      <c r="J125" s="29"/>
    </row>
    <row r="126" spans="1:10" ht="21.75" customHeight="1" x14ac:dyDescent="0.25">
      <c r="A126" s="319" t="s">
        <v>518</v>
      </c>
      <c r="B126" s="319"/>
      <c r="C126" s="319"/>
      <c r="D126" s="319"/>
      <c r="E126" s="319"/>
      <c r="F126" s="319"/>
      <c r="G126" s="319"/>
      <c r="H126" s="319"/>
      <c r="I126" s="319"/>
      <c r="J126" s="319"/>
    </row>
    <row r="127" spans="1:10" s="141" customFormat="1" ht="38.25" x14ac:dyDescent="0.25">
      <c r="A127" s="35" t="s">
        <v>106</v>
      </c>
      <c r="B127" s="313" t="s">
        <v>141</v>
      </c>
      <c r="C127" s="314"/>
      <c r="D127" s="314"/>
      <c r="E127" s="314"/>
      <c r="F127" s="314"/>
      <c r="G127" s="315"/>
      <c r="H127" s="35" t="s">
        <v>153</v>
      </c>
      <c r="I127" s="35" t="s">
        <v>154</v>
      </c>
      <c r="J127" s="145" t="s">
        <v>155</v>
      </c>
    </row>
    <row r="128" spans="1:10" s="141" customFormat="1" x14ac:dyDescent="0.25">
      <c r="A128" s="146">
        <v>1</v>
      </c>
      <c r="B128" s="316">
        <v>2</v>
      </c>
      <c r="C128" s="317"/>
      <c r="D128" s="317"/>
      <c r="E128" s="317"/>
      <c r="F128" s="317"/>
      <c r="G128" s="318"/>
      <c r="H128" s="146">
        <v>3</v>
      </c>
      <c r="I128" s="146">
        <v>4</v>
      </c>
      <c r="J128" s="146">
        <v>5</v>
      </c>
    </row>
    <row r="129" spans="1:10" ht="24" customHeight="1" x14ac:dyDescent="0.25">
      <c r="A129" s="31" t="s">
        <v>17</v>
      </c>
      <c r="B129" s="307" t="s">
        <v>545</v>
      </c>
      <c r="C129" s="308"/>
      <c r="D129" s="308"/>
      <c r="E129" s="308"/>
      <c r="F129" s="308"/>
      <c r="G129" s="309"/>
      <c r="H129" s="36" t="s">
        <v>209</v>
      </c>
      <c r="I129" s="2">
        <v>1</v>
      </c>
      <c r="J129" s="2">
        <v>51370</v>
      </c>
    </row>
    <row r="130" spans="1:10" ht="19.5" customHeight="1" x14ac:dyDescent="0.25">
      <c r="A130" s="31" t="s">
        <v>19</v>
      </c>
      <c r="B130" s="401" t="s">
        <v>546</v>
      </c>
      <c r="C130" s="402"/>
      <c r="D130" s="402"/>
      <c r="E130" s="402"/>
      <c r="F130" s="402"/>
      <c r="G130" s="403"/>
      <c r="H130" s="37" t="s">
        <v>210</v>
      </c>
      <c r="I130" s="2">
        <v>6</v>
      </c>
      <c r="J130" s="2">
        <f>1641867.78+1500000</f>
        <v>3141867.7800000003</v>
      </c>
    </row>
    <row r="131" spans="1:10" x14ac:dyDescent="0.25">
      <c r="A131" s="31"/>
      <c r="B131" s="310" t="s">
        <v>117</v>
      </c>
      <c r="C131" s="311"/>
      <c r="D131" s="311"/>
      <c r="E131" s="311"/>
      <c r="F131" s="311"/>
      <c r="G131" s="312"/>
      <c r="H131" s="171" t="s">
        <v>41</v>
      </c>
      <c r="I131" s="171" t="s">
        <v>41</v>
      </c>
      <c r="J131" s="2">
        <f>SUM(J129:J130)</f>
        <v>3193237.7800000003</v>
      </c>
    </row>
    <row r="132" spans="1:10" x14ac:dyDescent="0.25">
      <c r="A132" s="32"/>
      <c r="B132" s="27"/>
      <c r="C132" s="27"/>
      <c r="D132" s="27"/>
      <c r="E132" s="27"/>
      <c r="F132" s="27"/>
      <c r="G132" s="27"/>
      <c r="H132" s="28"/>
      <c r="I132" s="28"/>
      <c r="J132" s="29"/>
    </row>
    <row r="133" spans="1:10" x14ac:dyDescent="0.25">
      <c r="A133" s="319" t="s">
        <v>519</v>
      </c>
      <c r="B133" s="319"/>
      <c r="C133" s="319"/>
      <c r="D133" s="319"/>
      <c r="E133" s="319"/>
      <c r="F133" s="319"/>
      <c r="G133" s="319"/>
      <c r="H133" s="319"/>
      <c r="I133" s="319"/>
      <c r="J133" s="319"/>
    </row>
    <row r="134" spans="1:10" s="141" customFormat="1" ht="38.25" x14ac:dyDescent="0.25">
      <c r="A134" s="145" t="s">
        <v>106</v>
      </c>
      <c r="B134" s="341" t="s">
        <v>141</v>
      </c>
      <c r="C134" s="341"/>
      <c r="D134" s="341"/>
      <c r="E134" s="341"/>
      <c r="F134" s="341"/>
      <c r="G134" s="341"/>
      <c r="H134" s="341"/>
      <c r="I134" s="145" t="s">
        <v>156</v>
      </c>
      <c r="J134" s="145" t="s">
        <v>157</v>
      </c>
    </row>
    <row r="135" spans="1:10" s="141" customFormat="1" x14ac:dyDescent="0.25">
      <c r="A135" s="146">
        <v>1</v>
      </c>
      <c r="B135" s="357">
        <v>2</v>
      </c>
      <c r="C135" s="357"/>
      <c r="D135" s="357"/>
      <c r="E135" s="357"/>
      <c r="F135" s="357"/>
      <c r="G135" s="357"/>
      <c r="H135" s="357"/>
      <c r="I135" s="146">
        <v>3</v>
      </c>
      <c r="J135" s="146">
        <v>4</v>
      </c>
    </row>
    <row r="136" spans="1:10" s="141" customFormat="1" ht="38.25" x14ac:dyDescent="0.25">
      <c r="A136" s="145" t="s">
        <v>106</v>
      </c>
      <c r="B136" s="313" t="s">
        <v>141</v>
      </c>
      <c r="C136" s="314"/>
      <c r="D136" s="314"/>
      <c r="E136" s="314"/>
      <c r="F136" s="314"/>
      <c r="G136" s="314"/>
      <c r="H136" s="315"/>
      <c r="I136" s="145" t="s">
        <v>156</v>
      </c>
      <c r="J136" s="145" t="s">
        <v>157</v>
      </c>
    </row>
    <row r="137" spans="1:10" s="141" customFormat="1" x14ac:dyDescent="0.25">
      <c r="A137" s="146">
        <v>1</v>
      </c>
      <c r="B137" s="316">
        <v>2</v>
      </c>
      <c r="C137" s="317"/>
      <c r="D137" s="317"/>
      <c r="E137" s="317"/>
      <c r="F137" s="317"/>
      <c r="G137" s="317"/>
      <c r="H137" s="318"/>
      <c r="I137" s="146">
        <v>3</v>
      </c>
      <c r="J137" s="146">
        <v>4</v>
      </c>
    </row>
    <row r="138" spans="1:10" ht="15" customHeight="1" x14ac:dyDescent="0.25">
      <c r="A138" s="30" t="s">
        <v>17</v>
      </c>
      <c r="B138" s="307" t="s">
        <v>244</v>
      </c>
      <c r="C138" s="308"/>
      <c r="D138" s="308"/>
      <c r="E138" s="308"/>
      <c r="F138" s="308"/>
      <c r="G138" s="308"/>
      <c r="H138" s="309"/>
      <c r="I138" s="2">
        <v>1</v>
      </c>
      <c r="J138" s="2">
        <v>529200</v>
      </c>
    </row>
    <row r="139" spans="1:10" ht="15" customHeight="1" x14ac:dyDescent="0.25">
      <c r="A139" s="30" t="s">
        <v>19</v>
      </c>
      <c r="B139" s="307" t="s">
        <v>245</v>
      </c>
      <c r="C139" s="308"/>
      <c r="D139" s="308"/>
      <c r="E139" s="308"/>
      <c r="F139" s="308"/>
      <c r="G139" s="308"/>
      <c r="H139" s="309"/>
      <c r="I139" s="2">
        <v>1</v>
      </c>
      <c r="J139" s="2">
        <v>132300</v>
      </c>
    </row>
    <row r="140" spans="1:10" ht="15" customHeight="1" x14ac:dyDescent="0.25">
      <c r="A140" s="30" t="s">
        <v>40</v>
      </c>
      <c r="B140" s="307" t="s">
        <v>429</v>
      </c>
      <c r="C140" s="308"/>
      <c r="D140" s="308"/>
      <c r="E140" s="308"/>
      <c r="F140" s="308"/>
      <c r="G140" s="308"/>
      <c r="H140" s="309"/>
      <c r="I140" s="2">
        <v>1</v>
      </c>
      <c r="J140" s="2">
        <v>3058990</v>
      </c>
    </row>
    <row r="141" spans="1:10" ht="15" customHeight="1" x14ac:dyDescent="0.25">
      <c r="A141" s="30" t="s">
        <v>50</v>
      </c>
      <c r="B141" s="307" t="s">
        <v>428</v>
      </c>
      <c r="C141" s="308"/>
      <c r="D141" s="308"/>
      <c r="E141" s="308"/>
      <c r="F141" s="308"/>
      <c r="G141" s="308"/>
      <c r="H141" s="309"/>
      <c r="I141" s="2">
        <v>1</v>
      </c>
      <c r="J141" s="2">
        <v>14808440</v>
      </c>
    </row>
    <row r="142" spans="1:10" ht="15" customHeight="1" x14ac:dyDescent="0.25">
      <c r="A142" s="30" t="s">
        <v>61</v>
      </c>
      <c r="B142" s="307" t="s">
        <v>403</v>
      </c>
      <c r="C142" s="308"/>
      <c r="D142" s="308"/>
      <c r="E142" s="308"/>
      <c r="F142" s="308"/>
      <c r="G142" s="308"/>
      <c r="H142" s="309"/>
      <c r="I142" s="2">
        <v>1</v>
      </c>
      <c r="J142" s="2">
        <v>3000000</v>
      </c>
    </row>
    <row r="143" spans="1:10" x14ac:dyDescent="0.25">
      <c r="A143" s="31"/>
      <c r="B143" s="364" t="s">
        <v>117</v>
      </c>
      <c r="C143" s="364"/>
      <c r="D143" s="364"/>
      <c r="E143" s="364"/>
      <c r="F143" s="364"/>
      <c r="G143" s="364"/>
      <c r="H143" s="364"/>
      <c r="I143" s="146" t="s">
        <v>41</v>
      </c>
      <c r="J143" s="2">
        <f>SUM(J138:J142)</f>
        <v>21528930</v>
      </c>
    </row>
    <row r="144" spans="1:10" x14ac:dyDescent="0.25">
      <c r="A144" s="32"/>
      <c r="B144" s="38"/>
      <c r="C144" s="38"/>
      <c r="D144" s="38"/>
      <c r="E144" s="38"/>
      <c r="F144" s="38"/>
      <c r="G144" s="38"/>
      <c r="H144" s="38"/>
      <c r="I144" s="28"/>
      <c r="J144" s="29"/>
    </row>
    <row r="145" spans="1:17" x14ac:dyDescent="0.25">
      <c r="A145" s="339" t="s">
        <v>520</v>
      </c>
      <c r="B145" s="339"/>
      <c r="C145" s="339"/>
      <c r="D145" s="339"/>
      <c r="E145" s="339"/>
      <c r="F145" s="339"/>
      <c r="G145" s="339"/>
      <c r="H145" s="339"/>
      <c r="I145" s="339"/>
      <c r="J145" s="339"/>
    </row>
    <row r="146" spans="1:17" s="141" customFormat="1" ht="38.25" x14ac:dyDescent="0.25">
      <c r="A146" s="145" t="s">
        <v>106</v>
      </c>
      <c r="B146" s="341" t="s">
        <v>141</v>
      </c>
      <c r="C146" s="341"/>
      <c r="D146" s="341"/>
      <c r="E146" s="341"/>
      <c r="F146" s="341"/>
      <c r="G146" s="341"/>
      <c r="H146" s="145" t="s">
        <v>513</v>
      </c>
      <c r="I146" s="145" t="s">
        <v>158</v>
      </c>
      <c r="J146" s="145" t="s">
        <v>159</v>
      </c>
    </row>
    <row r="147" spans="1:17" s="141" customFormat="1" x14ac:dyDescent="0.25">
      <c r="A147" s="146">
        <v>1</v>
      </c>
      <c r="B147" s="357">
        <v>2</v>
      </c>
      <c r="C147" s="357"/>
      <c r="D147" s="357"/>
      <c r="E147" s="357"/>
      <c r="F147" s="357"/>
      <c r="G147" s="357"/>
      <c r="H147" s="146">
        <v>3</v>
      </c>
      <c r="I147" s="146">
        <v>4</v>
      </c>
      <c r="J147" s="146">
        <v>5</v>
      </c>
    </row>
    <row r="148" spans="1:17" s="141" customFormat="1" ht="14.25" customHeight="1" x14ac:dyDescent="0.25">
      <c r="A148" s="146">
        <v>1</v>
      </c>
      <c r="B148" s="332" t="s">
        <v>527</v>
      </c>
      <c r="C148" s="332"/>
      <c r="D148" s="332"/>
      <c r="E148" s="332"/>
      <c r="F148" s="332"/>
      <c r="G148" s="332"/>
      <c r="H148" s="144" t="s">
        <v>539</v>
      </c>
      <c r="I148" s="2">
        <f>J148/H148</f>
        <v>216445.96093023257</v>
      </c>
      <c r="J148" s="2">
        <f>210526.32+100000+1500000+7496650</f>
        <v>9307176.3200000003</v>
      </c>
      <c r="Q148" s="165"/>
    </row>
    <row r="149" spans="1:17" s="167" customFormat="1" ht="14.25" customHeight="1" x14ac:dyDescent="0.25">
      <c r="A149" s="169">
        <v>2</v>
      </c>
      <c r="B149" s="307" t="s">
        <v>543</v>
      </c>
      <c r="C149" s="308"/>
      <c r="D149" s="308"/>
      <c r="E149" s="308"/>
      <c r="F149" s="308"/>
      <c r="G149" s="309"/>
      <c r="H149" s="168" t="s">
        <v>544</v>
      </c>
      <c r="I149" s="2">
        <f>J149/H149</f>
        <v>4039.6758823529412</v>
      </c>
      <c r="J149" s="2">
        <f>164150+247896.94</f>
        <v>412046.94</v>
      </c>
      <c r="Q149" s="165"/>
    </row>
    <row r="150" spans="1:17" s="147" customFormat="1" ht="15.75" customHeight="1" x14ac:dyDescent="0.25">
      <c r="A150" s="148">
        <v>2</v>
      </c>
      <c r="B150" s="332" t="s">
        <v>528</v>
      </c>
      <c r="C150" s="332"/>
      <c r="D150" s="332"/>
      <c r="E150" s="332"/>
      <c r="F150" s="332"/>
      <c r="G150" s="332"/>
      <c r="H150" s="149" t="s">
        <v>529</v>
      </c>
      <c r="I150" s="2">
        <v>35.86</v>
      </c>
      <c r="J150" s="2">
        <v>374100</v>
      </c>
      <c r="Q150" s="165"/>
    </row>
    <row r="151" spans="1:17" s="147" customFormat="1" ht="18" customHeight="1" x14ac:dyDescent="0.25">
      <c r="A151" s="23" t="s">
        <v>40</v>
      </c>
      <c r="B151" s="332" t="s">
        <v>249</v>
      </c>
      <c r="C151" s="332"/>
      <c r="D151" s="332"/>
      <c r="E151" s="332"/>
      <c r="F151" s="332"/>
      <c r="G151" s="332"/>
      <c r="H151" s="149" t="s">
        <v>530</v>
      </c>
      <c r="I151" s="2">
        <v>50000</v>
      </c>
      <c r="J151" s="2">
        <v>316600</v>
      </c>
      <c r="Q151" s="165"/>
    </row>
    <row r="152" spans="1:17" s="141" customFormat="1" ht="15" hidden="1" customHeight="1" x14ac:dyDescent="0.25">
      <c r="A152" s="146">
        <v>5</v>
      </c>
      <c r="B152" s="307" t="s">
        <v>457</v>
      </c>
      <c r="C152" s="308"/>
      <c r="D152" s="308"/>
      <c r="E152" s="308"/>
      <c r="F152" s="308"/>
      <c r="G152" s="309"/>
      <c r="H152" s="144"/>
      <c r="I152" s="2"/>
      <c r="J152" s="2">
        <v>0</v>
      </c>
      <c r="Q152" s="165"/>
    </row>
    <row r="153" spans="1:17" s="141" customFormat="1" ht="18.75" hidden="1" customHeight="1" x14ac:dyDescent="0.25">
      <c r="A153" s="146">
        <v>6</v>
      </c>
      <c r="B153" s="332" t="s">
        <v>462</v>
      </c>
      <c r="C153" s="332"/>
      <c r="D153" s="332"/>
      <c r="E153" s="332"/>
      <c r="F153" s="332"/>
      <c r="G153" s="332"/>
      <c r="H153" s="144"/>
      <c r="I153" s="2"/>
      <c r="J153" s="2">
        <v>0</v>
      </c>
      <c r="Q153" s="165"/>
    </row>
    <row r="154" spans="1:17" s="141" customFormat="1" ht="18.75" customHeight="1" x14ac:dyDescent="0.25">
      <c r="A154" s="31"/>
      <c r="B154" s="348" t="s">
        <v>117</v>
      </c>
      <c r="C154" s="348"/>
      <c r="D154" s="348"/>
      <c r="E154" s="348"/>
      <c r="F154" s="348"/>
      <c r="G154" s="348"/>
      <c r="H154" s="2"/>
      <c r="I154" s="146" t="s">
        <v>41</v>
      </c>
      <c r="J154" s="2">
        <f>SUM(J148:J153)</f>
        <v>10409923.26</v>
      </c>
      <c r="Q154" s="165"/>
    </row>
    <row r="156" spans="1:17" s="140" customFormat="1" ht="11.25" x14ac:dyDescent="0.25">
      <c r="D156" s="278"/>
      <c r="E156" s="278"/>
      <c r="G156" s="278"/>
      <c r="H156" s="278"/>
      <c r="J156" s="170"/>
    </row>
    <row r="157" spans="1:17" x14ac:dyDescent="0.25">
      <c r="J157" s="172"/>
    </row>
    <row r="158" spans="1:17" x14ac:dyDescent="0.25">
      <c r="D158" s="277"/>
      <c r="E158" s="277"/>
      <c r="F158" s="141"/>
      <c r="G158" s="277"/>
      <c r="H158" s="277"/>
    </row>
    <row r="159" spans="1:17" s="140" customFormat="1" ht="11.25" x14ac:dyDescent="0.25">
      <c r="D159" s="278"/>
      <c r="E159" s="278"/>
      <c r="G159" s="278"/>
      <c r="H159" s="278"/>
    </row>
    <row r="161" spans="1:8" x14ac:dyDescent="0.25">
      <c r="D161" s="277"/>
      <c r="E161" s="277"/>
      <c r="F161" s="142"/>
      <c r="G161" s="279"/>
      <c r="H161" s="279"/>
    </row>
    <row r="162" spans="1:8" x14ac:dyDescent="0.25">
      <c r="A162" s="140"/>
      <c r="B162" s="140"/>
      <c r="C162" s="140"/>
      <c r="D162" s="278"/>
      <c r="E162" s="278"/>
      <c r="F162" s="140"/>
      <c r="G162" s="278"/>
      <c r="H162" s="278"/>
    </row>
    <row r="168" spans="1:8" x14ac:dyDescent="0.25">
      <c r="D168" s="277"/>
      <c r="E168" s="277"/>
      <c r="F168" s="142"/>
      <c r="G168" s="279"/>
      <c r="H168" s="279"/>
    </row>
    <row r="169" spans="1:8" x14ac:dyDescent="0.25">
      <c r="A169" s="140"/>
      <c r="B169" s="140"/>
      <c r="C169" s="140"/>
      <c r="D169" s="278"/>
      <c r="E169" s="278"/>
      <c r="F169" s="140"/>
      <c r="G169" s="278"/>
      <c r="H169" s="278"/>
    </row>
  </sheetData>
  <mergeCells count="161">
    <mergeCell ref="B154:G154"/>
    <mergeCell ref="B64:H64"/>
    <mergeCell ref="B65:H65"/>
    <mergeCell ref="J58:J59"/>
    <mergeCell ref="B59:H59"/>
    <mergeCell ref="B60:H60"/>
    <mergeCell ref="B61:H61"/>
    <mergeCell ref="B62:H62"/>
    <mergeCell ref="B63:H63"/>
    <mergeCell ref="B146:G146"/>
    <mergeCell ref="B147:G147"/>
    <mergeCell ref="B148:G148"/>
    <mergeCell ref="B152:G152"/>
    <mergeCell ref="B153:G153"/>
    <mergeCell ref="A145:J145"/>
    <mergeCell ref="B130:G130"/>
    <mergeCell ref="B131:G131"/>
    <mergeCell ref="A133:J133"/>
    <mergeCell ref="B134:H134"/>
    <mergeCell ref="B135:H135"/>
    <mergeCell ref="B124:G124"/>
    <mergeCell ref="A126:J126"/>
    <mergeCell ref="B127:G127"/>
    <mergeCell ref="B149:G149"/>
    <mergeCell ref="B55:H55"/>
    <mergeCell ref="B56:H56"/>
    <mergeCell ref="B57:H57"/>
    <mergeCell ref="A58:A59"/>
    <mergeCell ref="B58:H58"/>
    <mergeCell ref="I58:I59"/>
    <mergeCell ref="B51:H51"/>
    <mergeCell ref="B52:H52"/>
    <mergeCell ref="A53:A54"/>
    <mergeCell ref="B53:H53"/>
    <mergeCell ref="I53:I54"/>
    <mergeCell ref="J53:J54"/>
    <mergeCell ref="B54:H54"/>
    <mergeCell ref="B44:H44"/>
    <mergeCell ref="B45:H45"/>
    <mergeCell ref="B46:H46"/>
    <mergeCell ref="B47:H47"/>
    <mergeCell ref="B48:H48"/>
    <mergeCell ref="B50:H50"/>
    <mergeCell ref="A41:A42"/>
    <mergeCell ref="B41:H41"/>
    <mergeCell ref="I41:I42"/>
    <mergeCell ref="J41:J42"/>
    <mergeCell ref="B42:H42"/>
    <mergeCell ref="B43:H43"/>
    <mergeCell ref="I36:I37"/>
    <mergeCell ref="J36:J37"/>
    <mergeCell ref="B37:H37"/>
    <mergeCell ref="B38:H38"/>
    <mergeCell ref="B39:H39"/>
    <mergeCell ref="B40:H40"/>
    <mergeCell ref="J7:J9"/>
    <mergeCell ref="D8:D9"/>
    <mergeCell ref="E8:G8"/>
    <mergeCell ref="A13:B13"/>
    <mergeCell ref="B32:E32"/>
    <mergeCell ref="B33:H33"/>
    <mergeCell ref="A7:A9"/>
    <mergeCell ref="B7:B9"/>
    <mergeCell ref="C7:C9"/>
    <mergeCell ref="D7:G7"/>
    <mergeCell ref="H7:H9"/>
    <mergeCell ref="I7:I9"/>
    <mergeCell ref="B18:F18"/>
    <mergeCell ref="B19:F19"/>
    <mergeCell ref="B20:F20"/>
    <mergeCell ref="B21:F21"/>
    <mergeCell ref="A23:J23"/>
    <mergeCell ref="B25:F25"/>
    <mergeCell ref="D169:E169"/>
    <mergeCell ref="G169:H169"/>
    <mergeCell ref="D161:E161"/>
    <mergeCell ref="G161:H161"/>
    <mergeCell ref="D162:E162"/>
    <mergeCell ref="G162:H162"/>
    <mergeCell ref="D168:E168"/>
    <mergeCell ref="G168:H168"/>
    <mergeCell ref="D156:E156"/>
    <mergeCell ref="G156:H156"/>
    <mergeCell ref="D158:E158"/>
    <mergeCell ref="G158:H158"/>
    <mergeCell ref="D159:E159"/>
    <mergeCell ref="G159:H159"/>
    <mergeCell ref="B128:G128"/>
    <mergeCell ref="B129:G129"/>
    <mergeCell ref="B119:F119"/>
    <mergeCell ref="A121:J121"/>
    <mergeCell ref="B122:G122"/>
    <mergeCell ref="B123:G123"/>
    <mergeCell ref="B114:G114"/>
    <mergeCell ref="A116:J116"/>
    <mergeCell ref="B117:F117"/>
    <mergeCell ref="B118:F118"/>
    <mergeCell ref="B88:G88"/>
    <mergeCell ref="B89:G89"/>
    <mergeCell ref="B90:G90"/>
    <mergeCell ref="A91:J91"/>
    <mergeCell ref="B108:F108"/>
    <mergeCell ref="A109:J109"/>
    <mergeCell ref="B111:G111"/>
    <mergeCell ref="B112:G112"/>
    <mergeCell ref="B113:G113"/>
    <mergeCell ref="B107:F107"/>
    <mergeCell ref="A101:J101"/>
    <mergeCell ref="C102:J102"/>
    <mergeCell ref="A103:J103"/>
    <mergeCell ref="D104:J104"/>
    <mergeCell ref="A105:J105"/>
    <mergeCell ref="B106:F106"/>
    <mergeCell ref="D69:J69"/>
    <mergeCell ref="B71:G71"/>
    <mergeCell ref="B72:G72"/>
    <mergeCell ref="B139:H139"/>
    <mergeCell ref="B140:H140"/>
    <mergeCell ref="B141:H141"/>
    <mergeCell ref="B142:H142"/>
    <mergeCell ref="B81:G81"/>
    <mergeCell ref="B82:G82"/>
    <mergeCell ref="A83:J83"/>
    <mergeCell ref="B73:G73"/>
    <mergeCell ref="B74:G74"/>
    <mergeCell ref="A76:J76"/>
    <mergeCell ref="C77:J77"/>
    <mergeCell ref="D78:J78"/>
    <mergeCell ref="B80:G80"/>
    <mergeCell ref="C92:J92"/>
    <mergeCell ref="D94:J94"/>
    <mergeCell ref="B96:G96"/>
    <mergeCell ref="B97:G97"/>
    <mergeCell ref="B98:G98"/>
    <mergeCell ref="B99:G99"/>
    <mergeCell ref="C84:J84"/>
    <mergeCell ref="D86:J86"/>
    <mergeCell ref="B151:G151"/>
    <mergeCell ref="A15:J15"/>
    <mergeCell ref="B17:F17"/>
    <mergeCell ref="A1:J1"/>
    <mergeCell ref="A3:J3"/>
    <mergeCell ref="C4:J4"/>
    <mergeCell ref="D5:J5"/>
    <mergeCell ref="A6:J6"/>
    <mergeCell ref="B150:G150"/>
    <mergeCell ref="B143:H143"/>
    <mergeCell ref="B136:H136"/>
    <mergeCell ref="B137:H137"/>
    <mergeCell ref="B138:H138"/>
    <mergeCell ref="B26:F26"/>
    <mergeCell ref="B27:F27"/>
    <mergeCell ref="B28:F28"/>
    <mergeCell ref="B29:F29"/>
    <mergeCell ref="A31:J31"/>
    <mergeCell ref="B34:H34"/>
    <mergeCell ref="B35:H35"/>
    <mergeCell ref="A36:A37"/>
    <mergeCell ref="B36:H36"/>
    <mergeCell ref="A67:J67"/>
    <mergeCell ref="C68:J68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opLeftCell="A85" workbookViewId="0">
      <selection activeCell="BI66" sqref="BI66"/>
    </sheetView>
  </sheetViews>
  <sheetFormatPr defaultColWidth="0.85546875" defaultRowHeight="15" x14ac:dyDescent="0.25"/>
  <cols>
    <col min="1" max="1" width="3.140625" style="17" customWidth="1"/>
    <col min="2" max="2" width="23" style="17" customWidth="1"/>
    <col min="3" max="3" width="16.7109375" style="17" customWidth="1"/>
    <col min="4" max="4" width="16.5703125" style="17" customWidth="1"/>
    <col min="5" max="5" width="17.5703125" style="17" customWidth="1"/>
    <col min="6" max="6" width="17.85546875" style="17" customWidth="1"/>
    <col min="7" max="7" width="16.140625" style="17" customWidth="1"/>
    <col min="8" max="8" width="18.140625" style="17" customWidth="1"/>
    <col min="9" max="9" width="14.85546875" style="17" customWidth="1"/>
    <col min="10" max="10" width="23.42578125" style="17" customWidth="1"/>
    <col min="11" max="22" width="0.85546875" style="17"/>
    <col min="23" max="23" width="8" style="17" bestFit="1" customWidth="1"/>
    <col min="24" max="16384" width="0.85546875" style="17"/>
  </cols>
  <sheetData>
    <row r="1" spans="1:10" x14ac:dyDescent="0.25">
      <c r="A1" s="319" t="s">
        <v>398</v>
      </c>
      <c r="B1" s="319"/>
      <c r="C1" s="319"/>
      <c r="D1" s="319"/>
      <c r="E1" s="319"/>
      <c r="F1" s="319"/>
      <c r="G1" s="319"/>
      <c r="H1" s="319"/>
      <c r="I1" s="319"/>
      <c r="J1" s="319"/>
    </row>
    <row r="2" spans="1:10" x14ac:dyDescent="0.25">
      <c r="A2" s="319" t="s">
        <v>399</v>
      </c>
      <c r="B2" s="319"/>
      <c r="C2" s="319"/>
      <c r="D2" s="319"/>
      <c r="E2" s="319"/>
      <c r="F2" s="319"/>
      <c r="G2" s="319"/>
      <c r="H2" s="319"/>
      <c r="I2" s="319"/>
      <c r="J2" s="319"/>
    </row>
    <row r="3" spans="1:10" s="18" customFormat="1" ht="14.25" x14ac:dyDescent="0.25">
      <c r="A3" s="18" t="s">
        <v>103</v>
      </c>
      <c r="C3" s="356" t="s">
        <v>213</v>
      </c>
      <c r="D3" s="356"/>
      <c r="E3" s="356"/>
      <c r="F3" s="356"/>
      <c r="G3" s="356"/>
      <c r="H3" s="356"/>
      <c r="I3" s="356"/>
      <c r="J3" s="356"/>
    </row>
    <row r="4" spans="1:10" s="194" customFormat="1" x14ac:dyDescent="0.25">
      <c r="A4" s="319" t="s">
        <v>105</v>
      </c>
      <c r="B4" s="319"/>
      <c r="C4" s="319"/>
      <c r="D4" s="319"/>
      <c r="E4" s="319"/>
      <c r="F4" s="319"/>
      <c r="G4" s="319"/>
      <c r="H4" s="319"/>
      <c r="I4" s="319"/>
      <c r="J4" s="319"/>
    </row>
    <row r="5" spans="1:10" s="18" customFormat="1" ht="14.25" x14ac:dyDescent="0.25">
      <c r="A5" s="19" t="s">
        <v>104</v>
      </c>
      <c r="B5" s="19"/>
      <c r="C5" s="19"/>
      <c r="D5" s="355" t="s">
        <v>531</v>
      </c>
      <c r="E5" s="355"/>
      <c r="F5" s="355"/>
      <c r="G5" s="355"/>
      <c r="H5" s="355"/>
      <c r="I5" s="355"/>
      <c r="J5" s="355"/>
    </row>
    <row r="6" spans="1:10" s="20" customFormat="1" x14ac:dyDescent="0.25">
      <c r="A6" s="349" t="s">
        <v>106</v>
      </c>
      <c r="B6" s="349" t="s">
        <v>107</v>
      </c>
      <c r="C6" s="349" t="s">
        <v>108</v>
      </c>
      <c r="D6" s="313" t="s">
        <v>109</v>
      </c>
      <c r="E6" s="314"/>
      <c r="F6" s="314"/>
      <c r="G6" s="314"/>
      <c r="H6" s="349" t="s">
        <v>110</v>
      </c>
      <c r="I6" s="349" t="s">
        <v>111</v>
      </c>
      <c r="J6" s="352" t="s">
        <v>112</v>
      </c>
    </row>
    <row r="7" spans="1:10" s="20" customFormat="1" x14ac:dyDescent="0.25">
      <c r="A7" s="350"/>
      <c r="B7" s="350"/>
      <c r="C7" s="350"/>
      <c r="D7" s="349" t="s">
        <v>113</v>
      </c>
      <c r="E7" s="313" t="s">
        <v>0</v>
      </c>
      <c r="F7" s="314"/>
      <c r="G7" s="314"/>
      <c r="H7" s="350"/>
      <c r="I7" s="350"/>
      <c r="J7" s="353"/>
    </row>
    <row r="8" spans="1:10" s="20" customFormat="1" ht="38.25" x14ac:dyDescent="0.25">
      <c r="A8" s="351"/>
      <c r="B8" s="351"/>
      <c r="C8" s="351"/>
      <c r="D8" s="351"/>
      <c r="E8" s="198" t="s">
        <v>114</v>
      </c>
      <c r="F8" s="198" t="s">
        <v>115</v>
      </c>
      <c r="G8" s="198" t="s">
        <v>116</v>
      </c>
      <c r="H8" s="351"/>
      <c r="I8" s="351"/>
      <c r="J8" s="354"/>
    </row>
    <row r="9" spans="1:10" s="194" customFormat="1" x14ac:dyDescent="0.25">
      <c r="A9" s="199">
        <v>1</v>
      </c>
      <c r="B9" s="199">
        <v>2</v>
      </c>
      <c r="C9" s="199">
        <v>3</v>
      </c>
      <c r="D9" s="199">
        <v>4</v>
      </c>
      <c r="E9" s="199">
        <v>5</v>
      </c>
      <c r="F9" s="199">
        <v>6</v>
      </c>
      <c r="G9" s="199">
        <v>7</v>
      </c>
      <c r="H9" s="199">
        <v>8</v>
      </c>
      <c r="I9" s="199">
        <v>9</v>
      </c>
      <c r="J9" s="199">
        <v>10</v>
      </c>
    </row>
    <row r="10" spans="1:10" ht="25.5" x14ac:dyDescent="0.25">
      <c r="A10" s="23" t="s">
        <v>17</v>
      </c>
      <c r="B10" s="200" t="s">
        <v>223</v>
      </c>
      <c r="C10" s="37">
        <v>3</v>
      </c>
      <c r="D10" s="37">
        <v>7407.41</v>
      </c>
      <c r="E10" s="37">
        <v>7405</v>
      </c>
      <c r="F10" s="37">
        <v>0</v>
      </c>
      <c r="G10" s="37">
        <v>0</v>
      </c>
      <c r="H10" s="158"/>
      <c r="I10" s="37"/>
      <c r="J10" s="37">
        <v>200000</v>
      </c>
    </row>
    <row r="11" spans="1:10" ht="25.5" x14ac:dyDescent="0.25">
      <c r="A11" s="23" t="s">
        <v>19</v>
      </c>
      <c r="B11" s="200" t="s">
        <v>224</v>
      </c>
      <c r="C11" s="37">
        <v>12</v>
      </c>
      <c r="D11" s="37">
        <v>18518.52</v>
      </c>
      <c r="E11" s="37">
        <v>18518.52</v>
      </c>
      <c r="F11" s="37">
        <v>0</v>
      </c>
      <c r="G11" s="37">
        <v>0</v>
      </c>
      <c r="H11" s="158"/>
      <c r="I11" s="37"/>
      <c r="J11" s="37">
        <v>2000000</v>
      </c>
    </row>
    <row r="12" spans="1:10" x14ac:dyDescent="0.25">
      <c r="A12" s="310" t="s">
        <v>117</v>
      </c>
      <c r="B12" s="311"/>
      <c r="C12" s="199" t="s">
        <v>41</v>
      </c>
      <c r="D12" s="37"/>
      <c r="E12" s="199" t="s">
        <v>41</v>
      </c>
      <c r="F12" s="199" t="s">
        <v>41</v>
      </c>
      <c r="G12" s="199" t="s">
        <v>41</v>
      </c>
      <c r="H12" s="199" t="s">
        <v>41</v>
      </c>
      <c r="I12" s="199" t="s">
        <v>41</v>
      </c>
      <c r="J12" s="37">
        <f>SUM(J10:J11)</f>
        <v>2200000</v>
      </c>
    </row>
    <row r="13" spans="1:10" x14ac:dyDescent="0.25">
      <c r="A13" s="21"/>
      <c r="B13" s="21"/>
      <c r="C13" s="194"/>
      <c r="D13" s="22"/>
      <c r="E13" s="194"/>
      <c r="F13" s="194"/>
      <c r="G13" s="194"/>
      <c r="H13" s="194"/>
      <c r="I13" s="194"/>
      <c r="J13" s="22"/>
    </row>
    <row r="14" spans="1:10" x14ac:dyDescent="0.25">
      <c r="A14" s="339" t="s">
        <v>400</v>
      </c>
      <c r="B14" s="339"/>
      <c r="C14" s="339"/>
      <c r="D14" s="339"/>
      <c r="E14" s="339"/>
      <c r="F14" s="339"/>
      <c r="G14" s="339"/>
      <c r="H14" s="339"/>
      <c r="I14" s="339"/>
      <c r="J14" s="339"/>
    </row>
    <row r="15" spans="1:10" x14ac:dyDescent="0.25">
      <c r="B15" s="17" t="s">
        <v>223</v>
      </c>
      <c r="C15" s="25"/>
    </row>
    <row r="16" spans="1:10" s="194" customFormat="1" ht="51" x14ac:dyDescent="0.25">
      <c r="A16" s="198" t="s">
        <v>106</v>
      </c>
      <c r="B16" s="341" t="s">
        <v>119</v>
      </c>
      <c r="C16" s="341"/>
      <c r="D16" s="341"/>
      <c r="E16" s="341"/>
      <c r="F16" s="341"/>
      <c r="G16" s="341"/>
      <c r="H16" s="341"/>
      <c r="I16" s="198" t="s">
        <v>120</v>
      </c>
      <c r="J16" s="198" t="s">
        <v>121</v>
      </c>
    </row>
    <row r="17" spans="1:10" s="194" customFormat="1" x14ac:dyDescent="0.25">
      <c r="A17" s="199">
        <v>1</v>
      </c>
      <c r="B17" s="316">
        <v>2</v>
      </c>
      <c r="C17" s="317"/>
      <c r="D17" s="317"/>
      <c r="E17" s="317"/>
      <c r="F17" s="317"/>
      <c r="G17" s="317"/>
      <c r="H17" s="318"/>
      <c r="I17" s="199">
        <v>3</v>
      </c>
      <c r="J17" s="199">
        <v>4</v>
      </c>
    </row>
    <row r="18" spans="1:10" x14ac:dyDescent="0.25">
      <c r="A18" s="23" t="s">
        <v>17</v>
      </c>
      <c r="B18" s="307" t="s">
        <v>122</v>
      </c>
      <c r="C18" s="308"/>
      <c r="D18" s="308"/>
      <c r="E18" s="308"/>
      <c r="F18" s="308"/>
      <c r="G18" s="308"/>
      <c r="H18" s="309"/>
      <c r="I18" s="199" t="s">
        <v>41</v>
      </c>
      <c r="J18" s="24">
        <f>J19</f>
        <v>44000</v>
      </c>
    </row>
    <row r="19" spans="1:10" x14ac:dyDescent="0.25">
      <c r="A19" s="342" t="s">
        <v>80</v>
      </c>
      <c r="B19" s="329" t="s">
        <v>0</v>
      </c>
      <c r="C19" s="330"/>
      <c r="D19" s="330"/>
      <c r="E19" s="330"/>
      <c r="F19" s="330"/>
      <c r="G19" s="330"/>
      <c r="H19" s="331"/>
      <c r="I19" s="346">
        <v>200000</v>
      </c>
      <c r="J19" s="334">
        <f>I19*0.22</f>
        <v>44000</v>
      </c>
    </row>
    <row r="20" spans="1:10" x14ac:dyDescent="0.25">
      <c r="A20" s="343"/>
      <c r="B20" s="336" t="s">
        <v>123</v>
      </c>
      <c r="C20" s="337"/>
      <c r="D20" s="337"/>
      <c r="E20" s="337"/>
      <c r="F20" s="337"/>
      <c r="G20" s="337"/>
      <c r="H20" s="338"/>
      <c r="I20" s="347"/>
      <c r="J20" s="335"/>
    </row>
    <row r="21" spans="1:10" x14ac:dyDescent="0.25">
      <c r="A21" s="23" t="s">
        <v>81</v>
      </c>
      <c r="B21" s="307" t="s">
        <v>124</v>
      </c>
      <c r="C21" s="308"/>
      <c r="D21" s="308"/>
      <c r="E21" s="308"/>
      <c r="F21" s="308"/>
      <c r="G21" s="308"/>
      <c r="H21" s="309"/>
      <c r="I21" s="2"/>
      <c r="J21" s="24"/>
    </row>
    <row r="22" spans="1:10" x14ac:dyDescent="0.25">
      <c r="A22" s="23" t="s">
        <v>82</v>
      </c>
      <c r="B22" s="307" t="s">
        <v>125</v>
      </c>
      <c r="C22" s="308"/>
      <c r="D22" s="308"/>
      <c r="E22" s="308"/>
      <c r="F22" s="308"/>
      <c r="G22" s="308"/>
      <c r="H22" s="309"/>
      <c r="I22" s="2"/>
      <c r="J22" s="24"/>
    </row>
    <row r="23" spans="1:10" x14ac:dyDescent="0.25">
      <c r="A23" s="23" t="s">
        <v>19</v>
      </c>
      <c r="B23" s="307" t="s">
        <v>126</v>
      </c>
      <c r="C23" s="308"/>
      <c r="D23" s="308"/>
      <c r="E23" s="308"/>
      <c r="F23" s="308"/>
      <c r="G23" s="308"/>
      <c r="H23" s="309"/>
      <c r="I23" s="199" t="s">
        <v>41</v>
      </c>
      <c r="J23" s="24">
        <f>J24+J27</f>
        <v>6200</v>
      </c>
    </row>
    <row r="24" spans="1:10" x14ac:dyDescent="0.25">
      <c r="A24" s="342" t="s">
        <v>127</v>
      </c>
      <c r="B24" s="329" t="s">
        <v>0</v>
      </c>
      <c r="C24" s="330"/>
      <c r="D24" s="330"/>
      <c r="E24" s="330"/>
      <c r="F24" s="330"/>
      <c r="G24" s="330"/>
      <c r="H24" s="331"/>
      <c r="I24" s="344">
        <v>200000</v>
      </c>
      <c r="J24" s="334">
        <f>I24*0.029</f>
        <v>5800</v>
      </c>
    </row>
    <row r="25" spans="1:10" x14ac:dyDescent="0.25">
      <c r="A25" s="343"/>
      <c r="B25" s="336" t="s">
        <v>128</v>
      </c>
      <c r="C25" s="337"/>
      <c r="D25" s="337"/>
      <c r="E25" s="337"/>
      <c r="F25" s="337"/>
      <c r="G25" s="337"/>
      <c r="H25" s="338"/>
      <c r="I25" s="345"/>
      <c r="J25" s="335"/>
    </row>
    <row r="26" spans="1:10" x14ac:dyDescent="0.25">
      <c r="A26" s="23" t="s">
        <v>129</v>
      </c>
      <c r="B26" s="307" t="s">
        <v>130</v>
      </c>
      <c r="C26" s="308"/>
      <c r="D26" s="308"/>
      <c r="E26" s="308"/>
      <c r="F26" s="308"/>
      <c r="G26" s="308"/>
      <c r="H26" s="309"/>
      <c r="I26" s="2"/>
      <c r="J26" s="24"/>
    </row>
    <row r="27" spans="1:10" x14ac:dyDescent="0.25">
      <c r="A27" s="23" t="s">
        <v>131</v>
      </c>
      <c r="B27" s="307" t="s">
        <v>132</v>
      </c>
      <c r="C27" s="308"/>
      <c r="D27" s="308"/>
      <c r="E27" s="308"/>
      <c r="F27" s="308"/>
      <c r="G27" s="308"/>
      <c r="H27" s="309"/>
      <c r="I27" s="2">
        <v>200000</v>
      </c>
      <c r="J27" s="24">
        <f>I27*0.002</f>
        <v>400</v>
      </c>
    </row>
    <row r="28" spans="1:10" x14ac:dyDescent="0.25">
      <c r="A28" s="23" t="s">
        <v>133</v>
      </c>
      <c r="B28" s="307" t="s">
        <v>134</v>
      </c>
      <c r="C28" s="308"/>
      <c r="D28" s="308"/>
      <c r="E28" s="308"/>
      <c r="F28" s="308"/>
      <c r="G28" s="308"/>
      <c r="H28" s="309"/>
      <c r="I28" s="2"/>
      <c r="J28" s="24"/>
    </row>
    <row r="29" spans="1:10" x14ac:dyDescent="0.25">
      <c r="A29" s="23" t="s">
        <v>135</v>
      </c>
      <c r="B29" s="307" t="s">
        <v>134</v>
      </c>
      <c r="C29" s="308"/>
      <c r="D29" s="308"/>
      <c r="E29" s="308"/>
      <c r="F29" s="308"/>
      <c r="G29" s="308"/>
      <c r="H29" s="309"/>
      <c r="I29" s="2"/>
      <c r="J29" s="24"/>
    </row>
    <row r="30" spans="1:10" x14ac:dyDescent="0.25">
      <c r="A30" s="23" t="s">
        <v>40</v>
      </c>
      <c r="B30" s="307" t="s">
        <v>136</v>
      </c>
      <c r="C30" s="308"/>
      <c r="D30" s="308"/>
      <c r="E30" s="308"/>
      <c r="F30" s="308"/>
      <c r="G30" s="308"/>
      <c r="H30" s="309"/>
      <c r="I30" s="2">
        <v>200000</v>
      </c>
      <c r="J30" s="24">
        <f>I30*0.051</f>
        <v>10200</v>
      </c>
    </row>
    <row r="31" spans="1:10" x14ac:dyDescent="0.25">
      <c r="A31" s="23"/>
      <c r="B31" s="310" t="s">
        <v>117</v>
      </c>
      <c r="C31" s="311"/>
      <c r="D31" s="311"/>
      <c r="E31" s="311"/>
      <c r="F31" s="311"/>
      <c r="G31" s="311"/>
      <c r="H31" s="312"/>
      <c r="I31" s="199"/>
      <c r="J31" s="2">
        <f>J18+J23+J30</f>
        <v>60400</v>
      </c>
    </row>
    <row r="32" spans="1:10" x14ac:dyDescent="0.25">
      <c r="B32" s="17" t="s">
        <v>224</v>
      </c>
      <c r="C32" s="25"/>
    </row>
    <row r="33" spans="1:10" s="194" customFormat="1" ht="51" x14ac:dyDescent="0.25">
      <c r="A33" s="198" t="s">
        <v>106</v>
      </c>
      <c r="B33" s="341" t="s">
        <v>119</v>
      </c>
      <c r="C33" s="341"/>
      <c r="D33" s="341"/>
      <c r="E33" s="341"/>
      <c r="F33" s="341"/>
      <c r="G33" s="341"/>
      <c r="H33" s="341"/>
      <c r="I33" s="198" t="s">
        <v>120</v>
      </c>
      <c r="J33" s="198" t="s">
        <v>121</v>
      </c>
    </row>
    <row r="34" spans="1:10" s="194" customFormat="1" x14ac:dyDescent="0.25">
      <c r="A34" s="199">
        <v>1</v>
      </c>
      <c r="B34" s="316">
        <v>2</v>
      </c>
      <c r="C34" s="317"/>
      <c r="D34" s="317"/>
      <c r="E34" s="317"/>
      <c r="F34" s="317"/>
      <c r="G34" s="317"/>
      <c r="H34" s="318"/>
      <c r="I34" s="199">
        <v>3</v>
      </c>
      <c r="J34" s="199">
        <v>4</v>
      </c>
    </row>
    <row r="35" spans="1:10" x14ac:dyDescent="0.25">
      <c r="A35" s="23" t="s">
        <v>17</v>
      </c>
      <c r="B35" s="307" t="s">
        <v>122</v>
      </c>
      <c r="C35" s="308"/>
      <c r="D35" s="308"/>
      <c r="E35" s="308"/>
      <c r="F35" s="308"/>
      <c r="G35" s="308"/>
      <c r="H35" s="309"/>
      <c r="I35" s="199" t="s">
        <v>41</v>
      </c>
      <c r="J35" s="24">
        <f>J36</f>
        <v>440000</v>
      </c>
    </row>
    <row r="36" spans="1:10" x14ac:dyDescent="0.25">
      <c r="A36" s="342" t="s">
        <v>80</v>
      </c>
      <c r="B36" s="329" t="s">
        <v>0</v>
      </c>
      <c r="C36" s="330"/>
      <c r="D36" s="330"/>
      <c r="E36" s="330"/>
      <c r="F36" s="330"/>
      <c r="G36" s="330"/>
      <c r="H36" s="331"/>
      <c r="I36" s="346">
        <v>2000000</v>
      </c>
      <c r="J36" s="334">
        <f>I36*0.22</f>
        <v>440000</v>
      </c>
    </row>
    <row r="37" spans="1:10" x14ac:dyDescent="0.25">
      <c r="A37" s="343"/>
      <c r="B37" s="336" t="s">
        <v>123</v>
      </c>
      <c r="C37" s="337"/>
      <c r="D37" s="337"/>
      <c r="E37" s="337"/>
      <c r="F37" s="337"/>
      <c r="G37" s="337"/>
      <c r="H37" s="338"/>
      <c r="I37" s="347"/>
      <c r="J37" s="335"/>
    </row>
    <row r="38" spans="1:10" x14ac:dyDescent="0.25">
      <c r="A38" s="23" t="s">
        <v>81</v>
      </c>
      <c r="B38" s="307" t="s">
        <v>124</v>
      </c>
      <c r="C38" s="308"/>
      <c r="D38" s="308"/>
      <c r="E38" s="308"/>
      <c r="F38" s="308"/>
      <c r="G38" s="308"/>
      <c r="H38" s="309"/>
      <c r="I38" s="2"/>
      <c r="J38" s="24"/>
    </row>
    <row r="39" spans="1:10" x14ac:dyDescent="0.25">
      <c r="A39" s="23" t="s">
        <v>82</v>
      </c>
      <c r="B39" s="307" t="s">
        <v>125</v>
      </c>
      <c r="C39" s="308"/>
      <c r="D39" s="308"/>
      <c r="E39" s="308"/>
      <c r="F39" s="308"/>
      <c r="G39" s="308"/>
      <c r="H39" s="309"/>
      <c r="I39" s="2"/>
      <c r="J39" s="24"/>
    </row>
    <row r="40" spans="1:10" x14ac:dyDescent="0.25">
      <c r="A40" s="23" t="s">
        <v>19</v>
      </c>
      <c r="B40" s="307" t="s">
        <v>126</v>
      </c>
      <c r="C40" s="308"/>
      <c r="D40" s="308"/>
      <c r="E40" s="308"/>
      <c r="F40" s="308"/>
      <c r="G40" s="308"/>
      <c r="H40" s="309"/>
      <c r="I40" s="199" t="s">
        <v>41</v>
      </c>
      <c r="J40" s="24">
        <f>J41+J44</f>
        <v>62000</v>
      </c>
    </row>
    <row r="41" spans="1:10" x14ac:dyDescent="0.25">
      <c r="A41" s="342" t="s">
        <v>127</v>
      </c>
      <c r="B41" s="329" t="s">
        <v>0</v>
      </c>
      <c r="C41" s="330"/>
      <c r="D41" s="330"/>
      <c r="E41" s="330"/>
      <c r="F41" s="330"/>
      <c r="G41" s="330"/>
      <c r="H41" s="331"/>
      <c r="I41" s="344">
        <v>2000000</v>
      </c>
      <c r="J41" s="334">
        <f>I41*0.029</f>
        <v>58000</v>
      </c>
    </row>
    <row r="42" spans="1:10" x14ac:dyDescent="0.25">
      <c r="A42" s="343"/>
      <c r="B42" s="336" t="s">
        <v>128</v>
      </c>
      <c r="C42" s="337"/>
      <c r="D42" s="337"/>
      <c r="E42" s="337"/>
      <c r="F42" s="337"/>
      <c r="G42" s="337"/>
      <c r="H42" s="338"/>
      <c r="I42" s="345"/>
      <c r="J42" s="335"/>
    </row>
    <row r="43" spans="1:10" x14ac:dyDescent="0.25">
      <c r="A43" s="23" t="s">
        <v>129</v>
      </c>
      <c r="B43" s="307" t="s">
        <v>130</v>
      </c>
      <c r="C43" s="308"/>
      <c r="D43" s="308"/>
      <c r="E43" s="308"/>
      <c r="F43" s="308"/>
      <c r="G43" s="308"/>
      <c r="H43" s="309"/>
      <c r="I43" s="2"/>
      <c r="J43" s="24"/>
    </row>
    <row r="44" spans="1:10" x14ac:dyDescent="0.25">
      <c r="A44" s="23" t="s">
        <v>131</v>
      </c>
      <c r="B44" s="307" t="s">
        <v>132</v>
      </c>
      <c r="C44" s="308"/>
      <c r="D44" s="308"/>
      <c r="E44" s="308"/>
      <c r="F44" s="308"/>
      <c r="G44" s="308"/>
      <c r="H44" s="309"/>
      <c r="I44" s="2">
        <v>2000000</v>
      </c>
      <c r="J44" s="24">
        <f>I44*0.002</f>
        <v>4000</v>
      </c>
    </row>
    <row r="45" spans="1:10" x14ac:dyDescent="0.25">
      <c r="A45" s="23" t="s">
        <v>133</v>
      </c>
      <c r="B45" s="307" t="s">
        <v>134</v>
      </c>
      <c r="C45" s="308"/>
      <c r="D45" s="308"/>
      <c r="E45" s="308"/>
      <c r="F45" s="308"/>
      <c r="G45" s="308"/>
      <c r="H45" s="309"/>
      <c r="I45" s="2"/>
      <c r="J45" s="24"/>
    </row>
    <row r="46" spans="1:10" x14ac:dyDescent="0.25">
      <c r="A46" s="23" t="s">
        <v>135</v>
      </c>
      <c r="B46" s="307" t="s">
        <v>134</v>
      </c>
      <c r="C46" s="308"/>
      <c r="D46" s="308"/>
      <c r="E46" s="308"/>
      <c r="F46" s="308"/>
      <c r="G46" s="308"/>
      <c r="H46" s="309"/>
      <c r="I46" s="2"/>
      <c r="J46" s="24"/>
    </row>
    <row r="47" spans="1:10" x14ac:dyDescent="0.25">
      <c r="A47" s="23" t="s">
        <v>40</v>
      </c>
      <c r="B47" s="307" t="s">
        <v>136</v>
      </c>
      <c r="C47" s="308"/>
      <c r="D47" s="308"/>
      <c r="E47" s="308"/>
      <c r="F47" s="308"/>
      <c r="G47" s="308"/>
      <c r="H47" s="309"/>
      <c r="I47" s="2">
        <v>2000000</v>
      </c>
      <c r="J47" s="24">
        <f>I47*0.051</f>
        <v>102000</v>
      </c>
    </row>
    <row r="48" spans="1:10" x14ac:dyDescent="0.25">
      <c r="A48" s="23"/>
      <c r="B48" s="310" t="s">
        <v>117</v>
      </c>
      <c r="C48" s="311"/>
      <c r="D48" s="311"/>
      <c r="E48" s="311"/>
      <c r="F48" s="311"/>
      <c r="G48" s="311"/>
      <c r="H48" s="312"/>
      <c r="I48" s="199" t="s">
        <v>41</v>
      </c>
      <c r="J48" s="2">
        <f>J35+J40+J47</f>
        <v>604000</v>
      </c>
    </row>
    <row r="49" spans="1:10" s="18" customFormat="1" ht="14.25" x14ac:dyDescent="0.25">
      <c r="A49" s="19"/>
      <c r="B49" s="19"/>
      <c r="C49" s="19"/>
      <c r="D49" s="196"/>
      <c r="E49" s="196"/>
      <c r="F49" s="196"/>
      <c r="G49" s="196"/>
      <c r="H49" s="196"/>
      <c r="I49" s="196"/>
      <c r="J49" s="196"/>
    </row>
    <row r="50" spans="1:10" x14ac:dyDescent="0.25">
      <c r="A50" s="319" t="s">
        <v>432</v>
      </c>
      <c r="B50" s="319"/>
      <c r="C50" s="319"/>
      <c r="D50" s="319"/>
      <c r="E50" s="319"/>
      <c r="F50" s="319"/>
      <c r="G50" s="319"/>
      <c r="H50" s="319"/>
      <c r="I50" s="319"/>
      <c r="J50" s="319"/>
    </row>
    <row r="51" spans="1:10" x14ac:dyDescent="0.25">
      <c r="A51" s="18" t="s">
        <v>103</v>
      </c>
      <c r="B51" s="18"/>
      <c r="C51" s="320">
        <v>850</v>
      </c>
      <c r="D51" s="320"/>
      <c r="E51" s="320"/>
      <c r="F51" s="320"/>
      <c r="G51" s="320"/>
      <c r="H51" s="320"/>
      <c r="I51" s="320"/>
      <c r="J51" s="320"/>
    </row>
    <row r="52" spans="1:10" x14ac:dyDescent="0.25">
      <c r="A52" s="19" t="s">
        <v>104</v>
      </c>
      <c r="B52" s="19"/>
      <c r="C52" s="19"/>
      <c r="D52" s="355" t="s">
        <v>531</v>
      </c>
      <c r="E52" s="355"/>
      <c r="F52" s="355"/>
      <c r="G52" s="355"/>
      <c r="H52" s="355"/>
      <c r="I52" s="355"/>
      <c r="J52" s="355"/>
    </row>
    <row r="54" spans="1:10" ht="38.25" x14ac:dyDescent="0.25">
      <c r="A54" s="198" t="s">
        <v>106</v>
      </c>
      <c r="B54" s="313" t="s">
        <v>141</v>
      </c>
      <c r="C54" s="314"/>
      <c r="D54" s="314"/>
      <c r="E54" s="314"/>
      <c r="F54" s="314"/>
      <c r="G54" s="315"/>
      <c r="H54" s="198" t="s">
        <v>138</v>
      </c>
      <c r="I54" s="198" t="s">
        <v>211</v>
      </c>
      <c r="J54" s="198" t="s">
        <v>212</v>
      </c>
    </row>
    <row r="55" spans="1:10" x14ac:dyDescent="0.25">
      <c r="A55" s="199">
        <v>1</v>
      </c>
      <c r="B55" s="316">
        <v>2</v>
      </c>
      <c r="C55" s="317"/>
      <c r="D55" s="317"/>
      <c r="E55" s="317"/>
      <c r="F55" s="317"/>
      <c r="G55" s="318"/>
      <c r="H55" s="199">
        <v>3</v>
      </c>
      <c r="I55" s="199">
        <v>4</v>
      </c>
      <c r="J55" s="199">
        <v>5</v>
      </c>
    </row>
    <row r="56" spans="1:10" x14ac:dyDescent="0.25">
      <c r="A56" s="31" t="s">
        <v>17</v>
      </c>
      <c r="B56" s="307" t="s">
        <v>327</v>
      </c>
      <c r="C56" s="308"/>
      <c r="D56" s="308"/>
      <c r="E56" s="308"/>
      <c r="F56" s="308"/>
      <c r="G56" s="309"/>
      <c r="H56" s="24">
        <f>J56/I56</f>
        <v>568.88499999999965</v>
      </c>
      <c r="I56" s="34" t="s">
        <v>62</v>
      </c>
      <c r="J56" s="24">
        <f>63413.31-60000</f>
        <v>3413.3099999999977</v>
      </c>
    </row>
    <row r="57" spans="1:10" x14ac:dyDescent="0.25">
      <c r="A57" s="31" t="s">
        <v>19</v>
      </c>
      <c r="B57" s="307" t="s">
        <v>329</v>
      </c>
      <c r="C57" s="308"/>
      <c r="D57" s="308"/>
      <c r="E57" s="308"/>
      <c r="F57" s="308"/>
      <c r="G57" s="309"/>
      <c r="H57" s="24">
        <f>J57/I57</f>
        <v>1570</v>
      </c>
      <c r="I57" s="34" t="s">
        <v>61</v>
      </c>
      <c r="J57" s="24">
        <v>7850</v>
      </c>
    </row>
    <row r="58" spans="1:10" x14ac:dyDescent="0.25">
      <c r="A58" s="31"/>
      <c r="B58" s="310" t="s">
        <v>117</v>
      </c>
      <c r="C58" s="311"/>
      <c r="D58" s="311"/>
      <c r="E58" s="311"/>
      <c r="F58" s="311"/>
      <c r="G58" s="312"/>
      <c r="H58" s="2"/>
      <c r="I58" s="199" t="s">
        <v>41</v>
      </c>
      <c r="J58" s="2">
        <f>SUM(J56:J57)</f>
        <v>11263.309999999998</v>
      </c>
    </row>
    <row r="60" spans="1:10" x14ac:dyDescent="0.25">
      <c r="A60" s="319" t="s">
        <v>433</v>
      </c>
      <c r="B60" s="319"/>
      <c r="C60" s="319"/>
      <c r="D60" s="319"/>
      <c r="E60" s="319"/>
      <c r="F60" s="319"/>
      <c r="G60" s="319"/>
      <c r="H60" s="319"/>
      <c r="I60" s="319"/>
      <c r="J60" s="319"/>
    </row>
    <row r="61" spans="1:10" x14ac:dyDescent="0.25">
      <c r="A61" s="319" t="s">
        <v>532</v>
      </c>
      <c r="B61" s="319"/>
      <c r="C61" s="319"/>
      <c r="D61" s="319"/>
      <c r="E61" s="319"/>
      <c r="F61" s="319"/>
      <c r="G61" s="319"/>
      <c r="H61" s="319"/>
      <c r="I61" s="319"/>
      <c r="J61" s="319"/>
    </row>
    <row r="62" spans="1:10" x14ac:dyDescent="0.25">
      <c r="A62" s="18" t="s">
        <v>103</v>
      </c>
      <c r="B62" s="18"/>
      <c r="C62" s="320">
        <v>244.24700000000001</v>
      </c>
      <c r="D62" s="320"/>
      <c r="E62" s="320"/>
      <c r="F62" s="320"/>
      <c r="G62" s="320"/>
      <c r="H62" s="320"/>
      <c r="I62" s="320"/>
      <c r="J62" s="320"/>
    </row>
    <row r="63" spans="1:10" x14ac:dyDescent="0.25">
      <c r="A63" s="19" t="s">
        <v>104</v>
      </c>
      <c r="B63" s="19"/>
      <c r="C63" s="19"/>
      <c r="D63" s="355" t="s">
        <v>531</v>
      </c>
      <c r="E63" s="355"/>
      <c r="F63" s="355"/>
      <c r="G63" s="355"/>
      <c r="H63" s="355"/>
      <c r="I63" s="355"/>
      <c r="J63" s="355"/>
    </row>
    <row r="64" spans="1:10" x14ac:dyDescent="0.25">
      <c r="A64" s="19"/>
      <c r="B64" s="19"/>
      <c r="C64" s="19"/>
      <c r="D64" s="197"/>
      <c r="E64" s="197"/>
      <c r="F64" s="197"/>
      <c r="G64" s="197"/>
      <c r="H64" s="197"/>
      <c r="I64" s="197"/>
      <c r="J64" s="197"/>
    </row>
    <row r="65" spans="1:10" x14ac:dyDescent="0.2">
      <c r="A65" s="9" t="s">
        <v>17</v>
      </c>
      <c r="B65" s="307" t="s">
        <v>238</v>
      </c>
      <c r="C65" s="308"/>
      <c r="D65" s="308"/>
      <c r="E65" s="308"/>
      <c r="F65" s="309"/>
      <c r="G65" s="2">
        <v>3115.53</v>
      </c>
      <c r="H65" s="24">
        <v>75.86</v>
      </c>
      <c r="I65" s="33"/>
      <c r="J65" s="24">
        <v>236344</v>
      </c>
    </row>
    <row r="66" spans="1:10" x14ac:dyDescent="0.2">
      <c r="A66" s="9" t="s">
        <v>19</v>
      </c>
      <c r="B66" s="307" t="s">
        <v>239</v>
      </c>
      <c r="C66" s="308"/>
      <c r="D66" s="308"/>
      <c r="E66" s="308"/>
      <c r="F66" s="309"/>
      <c r="G66" s="2">
        <v>3115.43</v>
      </c>
      <c r="H66" s="24">
        <v>68.58</v>
      </c>
      <c r="I66" s="33"/>
      <c r="J66" s="24">
        <v>213656</v>
      </c>
    </row>
    <row r="67" spans="1:10" x14ac:dyDescent="0.25">
      <c r="A67" s="31"/>
      <c r="B67" s="310" t="s">
        <v>117</v>
      </c>
      <c r="C67" s="311"/>
      <c r="D67" s="311"/>
      <c r="E67" s="311"/>
      <c r="F67" s="312"/>
      <c r="G67" s="199" t="s">
        <v>41</v>
      </c>
      <c r="H67" s="199" t="s">
        <v>41</v>
      </c>
      <c r="I67" s="199" t="s">
        <v>41</v>
      </c>
      <c r="J67" s="2">
        <f>SUM(J65:J66)</f>
        <v>450000</v>
      </c>
    </row>
    <row r="68" spans="1:10" x14ac:dyDescent="0.2">
      <c r="A68" s="9" t="s">
        <v>17</v>
      </c>
      <c r="B68" s="307" t="s">
        <v>236</v>
      </c>
      <c r="C68" s="308"/>
      <c r="D68" s="308"/>
      <c r="E68" s="308"/>
      <c r="F68" s="309"/>
      <c r="G68" s="2">
        <v>20658.060000000001</v>
      </c>
      <c r="H68" s="24">
        <v>5.85</v>
      </c>
      <c r="I68" s="33"/>
      <c r="J68" s="24">
        <v>120849.68</v>
      </c>
    </row>
    <row r="69" spans="1:10" x14ac:dyDescent="0.2">
      <c r="A69" s="9" t="s">
        <v>19</v>
      </c>
      <c r="B69" s="307" t="s">
        <v>231</v>
      </c>
      <c r="C69" s="308"/>
      <c r="D69" s="308"/>
      <c r="E69" s="308"/>
      <c r="F69" s="309"/>
      <c r="G69" s="2">
        <v>8547</v>
      </c>
      <c r="H69" s="24">
        <v>5.85</v>
      </c>
      <c r="I69" s="33"/>
      <c r="J69" s="24">
        <v>50000</v>
      </c>
    </row>
    <row r="70" spans="1:10" x14ac:dyDescent="0.25">
      <c r="A70" s="31"/>
      <c r="B70" s="310" t="s">
        <v>117</v>
      </c>
      <c r="C70" s="311"/>
      <c r="D70" s="311"/>
      <c r="E70" s="311"/>
      <c r="F70" s="312"/>
      <c r="G70" s="199" t="s">
        <v>41</v>
      </c>
      <c r="H70" s="199" t="s">
        <v>41</v>
      </c>
      <c r="I70" s="199" t="s">
        <v>41</v>
      </c>
      <c r="J70" s="2">
        <f>SUM(J68:J69)</f>
        <v>170849.68</v>
      </c>
    </row>
    <row r="71" spans="1:10" x14ac:dyDescent="0.25">
      <c r="A71" s="32"/>
      <c r="B71" s="27"/>
      <c r="C71" s="27"/>
      <c r="D71" s="27"/>
      <c r="E71" s="27"/>
      <c r="F71" s="27"/>
      <c r="G71" s="28"/>
      <c r="H71" s="28"/>
      <c r="I71" s="28"/>
      <c r="J71" s="29"/>
    </row>
    <row r="72" spans="1:10" x14ac:dyDescent="0.25">
      <c r="A72" s="319" t="s">
        <v>458</v>
      </c>
      <c r="B72" s="319"/>
      <c r="C72" s="319"/>
      <c r="D72" s="319"/>
      <c r="E72" s="319"/>
      <c r="F72" s="319"/>
      <c r="G72" s="319"/>
      <c r="H72" s="319"/>
      <c r="I72" s="319"/>
      <c r="J72" s="319"/>
    </row>
    <row r="73" spans="1:10" x14ac:dyDescent="0.25">
      <c r="A73" s="18" t="s">
        <v>103</v>
      </c>
      <c r="B73" s="18"/>
      <c r="C73" s="320">
        <v>244</v>
      </c>
      <c r="D73" s="320"/>
      <c r="E73" s="320"/>
      <c r="F73" s="320"/>
      <c r="G73" s="320"/>
      <c r="H73" s="320"/>
      <c r="I73" s="320"/>
      <c r="J73" s="320"/>
    </row>
    <row r="74" spans="1:10" x14ac:dyDescent="0.25">
      <c r="A74" s="19" t="s">
        <v>104</v>
      </c>
      <c r="B74" s="19"/>
      <c r="C74" s="19"/>
      <c r="D74" s="355" t="s">
        <v>531</v>
      </c>
      <c r="E74" s="355"/>
      <c r="F74" s="355"/>
      <c r="G74" s="355"/>
      <c r="H74" s="355"/>
      <c r="I74" s="355"/>
      <c r="J74" s="355"/>
    </row>
    <row r="75" spans="1:10" s="194" customFormat="1" ht="38.25" x14ac:dyDescent="0.25">
      <c r="A75" s="202" t="s">
        <v>106</v>
      </c>
      <c r="B75" s="313" t="s">
        <v>141</v>
      </c>
      <c r="C75" s="314"/>
      <c r="D75" s="314"/>
      <c r="E75" s="314"/>
      <c r="F75" s="314"/>
      <c r="G75" s="315"/>
      <c r="H75" s="202" t="s">
        <v>153</v>
      </c>
      <c r="I75" s="202" t="s">
        <v>154</v>
      </c>
      <c r="J75" s="198" t="s">
        <v>155</v>
      </c>
    </row>
    <row r="76" spans="1:10" s="194" customFormat="1" x14ac:dyDescent="0.25">
      <c r="A76" s="199">
        <v>1</v>
      </c>
      <c r="B76" s="316">
        <v>2</v>
      </c>
      <c r="C76" s="317"/>
      <c r="D76" s="317"/>
      <c r="E76" s="317"/>
      <c r="F76" s="317"/>
      <c r="G76" s="318"/>
      <c r="H76" s="199">
        <v>3</v>
      </c>
      <c r="I76" s="199">
        <v>4</v>
      </c>
      <c r="J76" s="199">
        <v>5</v>
      </c>
    </row>
    <row r="77" spans="1:10" x14ac:dyDescent="0.25">
      <c r="A77" s="31" t="s">
        <v>17</v>
      </c>
      <c r="B77" s="307" t="s">
        <v>243</v>
      </c>
      <c r="C77" s="308"/>
      <c r="D77" s="308"/>
      <c r="E77" s="308"/>
      <c r="F77" s="308"/>
      <c r="G77" s="309"/>
      <c r="H77" s="37" t="s">
        <v>461</v>
      </c>
      <c r="I77" s="2">
        <v>8</v>
      </c>
      <c r="J77" s="2">
        <v>1000000</v>
      </c>
    </row>
    <row r="78" spans="1:10" x14ac:dyDescent="0.25">
      <c r="A78" s="31"/>
      <c r="B78" s="310" t="s">
        <v>117</v>
      </c>
      <c r="C78" s="311"/>
      <c r="D78" s="311"/>
      <c r="E78" s="311"/>
      <c r="F78" s="311"/>
      <c r="G78" s="312"/>
      <c r="H78" s="199" t="s">
        <v>41</v>
      </c>
      <c r="I78" s="199" t="s">
        <v>41</v>
      </c>
      <c r="J78" s="2">
        <f>SUM(J77:J77)</f>
        <v>1000000</v>
      </c>
    </row>
    <row r="79" spans="1:10" x14ac:dyDescent="0.25">
      <c r="A79" s="32"/>
      <c r="B79" s="27"/>
      <c r="C79" s="27"/>
      <c r="D79" s="27"/>
      <c r="E79" s="27"/>
      <c r="F79" s="27"/>
      <c r="G79" s="27"/>
      <c r="H79" s="28"/>
      <c r="I79" s="28"/>
      <c r="J79" s="29"/>
    </row>
    <row r="80" spans="1:10" x14ac:dyDescent="0.25">
      <c r="A80" s="319" t="s">
        <v>459</v>
      </c>
      <c r="B80" s="319"/>
      <c r="C80" s="319"/>
      <c r="D80" s="319"/>
      <c r="E80" s="319"/>
      <c r="F80" s="319"/>
      <c r="G80" s="319"/>
      <c r="H80" s="319"/>
      <c r="I80" s="319"/>
      <c r="J80" s="319"/>
    </row>
    <row r="81" spans="1:10" s="194" customFormat="1" ht="38.25" x14ac:dyDescent="0.25">
      <c r="A81" s="198" t="s">
        <v>106</v>
      </c>
      <c r="B81" s="341" t="s">
        <v>141</v>
      </c>
      <c r="C81" s="341"/>
      <c r="D81" s="341"/>
      <c r="E81" s="341"/>
      <c r="F81" s="341"/>
      <c r="G81" s="341"/>
      <c r="H81" s="341"/>
      <c r="I81" s="198" t="s">
        <v>156</v>
      </c>
      <c r="J81" s="198" t="s">
        <v>157</v>
      </c>
    </row>
    <row r="82" spans="1:10" s="194" customFormat="1" x14ac:dyDescent="0.25">
      <c r="A82" s="199">
        <v>1</v>
      </c>
      <c r="B82" s="357">
        <v>2</v>
      </c>
      <c r="C82" s="357"/>
      <c r="D82" s="357"/>
      <c r="E82" s="357"/>
      <c r="F82" s="357"/>
      <c r="G82" s="357"/>
      <c r="H82" s="357"/>
      <c r="I82" s="199">
        <v>3</v>
      </c>
      <c r="J82" s="199">
        <v>4</v>
      </c>
    </row>
    <row r="83" spans="1:10" x14ac:dyDescent="0.25">
      <c r="A83" s="30" t="s">
        <v>17</v>
      </c>
      <c r="B83" s="332" t="s">
        <v>254</v>
      </c>
      <c r="C83" s="332"/>
      <c r="D83" s="332"/>
      <c r="E83" s="332"/>
      <c r="F83" s="332"/>
      <c r="G83" s="332"/>
      <c r="H83" s="332"/>
      <c r="I83" s="2">
        <v>2</v>
      </c>
      <c r="J83" s="2">
        <v>25000</v>
      </c>
    </row>
    <row r="84" spans="1:10" x14ac:dyDescent="0.25">
      <c r="A84" s="30" t="s">
        <v>19</v>
      </c>
      <c r="B84" s="332" t="s">
        <v>255</v>
      </c>
      <c r="C84" s="332"/>
      <c r="D84" s="332"/>
      <c r="E84" s="332"/>
      <c r="F84" s="332"/>
      <c r="G84" s="332"/>
      <c r="H84" s="332"/>
      <c r="I84" s="2">
        <v>7</v>
      </c>
      <c r="J84" s="2">
        <v>560000</v>
      </c>
    </row>
    <row r="85" spans="1:10" x14ac:dyDescent="0.25">
      <c r="A85" s="30" t="s">
        <v>40</v>
      </c>
      <c r="B85" s="332" t="s">
        <v>255</v>
      </c>
      <c r="C85" s="332"/>
      <c r="D85" s="332"/>
      <c r="E85" s="332"/>
      <c r="F85" s="332"/>
      <c r="G85" s="332"/>
      <c r="H85" s="332"/>
      <c r="I85" s="2">
        <v>1</v>
      </c>
      <c r="J85" s="2">
        <v>356400</v>
      </c>
    </row>
    <row r="86" spans="1:10" x14ac:dyDescent="0.25">
      <c r="A86" s="31"/>
      <c r="B86" s="364" t="s">
        <v>117</v>
      </c>
      <c r="C86" s="364"/>
      <c r="D86" s="364"/>
      <c r="E86" s="364"/>
      <c r="F86" s="364"/>
      <c r="G86" s="364"/>
      <c r="H86" s="364"/>
      <c r="I86" s="199" t="s">
        <v>41</v>
      </c>
      <c r="J86" s="2">
        <f>SUM(J83:J85)</f>
        <v>941400</v>
      </c>
    </row>
    <row r="87" spans="1:10" x14ac:dyDescent="0.25">
      <c r="A87" s="32"/>
      <c r="B87" s="38"/>
      <c r="C87" s="38"/>
      <c r="D87" s="38"/>
      <c r="E87" s="38"/>
      <c r="F87" s="38"/>
      <c r="G87" s="38"/>
      <c r="H87" s="38"/>
      <c r="I87" s="28"/>
      <c r="J87" s="29"/>
    </row>
    <row r="88" spans="1:10" x14ac:dyDescent="0.25">
      <c r="A88" s="339" t="s">
        <v>460</v>
      </c>
      <c r="B88" s="339"/>
      <c r="C88" s="339"/>
      <c r="D88" s="339"/>
      <c r="E88" s="339"/>
      <c r="F88" s="339"/>
      <c r="G88" s="339"/>
      <c r="H88" s="339"/>
      <c r="I88" s="339"/>
      <c r="J88" s="339"/>
    </row>
    <row r="89" spans="1:10" s="194" customFormat="1" ht="38.25" x14ac:dyDescent="0.25">
      <c r="A89" s="198" t="s">
        <v>106</v>
      </c>
      <c r="B89" s="341" t="s">
        <v>141</v>
      </c>
      <c r="C89" s="341"/>
      <c r="D89" s="341"/>
      <c r="E89" s="341"/>
      <c r="F89" s="341"/>
      <c r="G89" s="341"/>
      <c r="H89" s="198" t="s">
        <v>513</v>
      </c>
      <c r="I89" s="198" t="s">
        <v>158</v>
      </c>
      <c r="J89" s="198" t="s">
        <v>159</v>
      </c>
    </row>
    <row r="90" spans="1:10" s="194" customFormat="1" x14ac:dyDescent="0.25">
      <c r="A90" s="199">
        <v>1</v>
      </c>
      <c r="B90" s="357">
        <v>2</v>
      </c>
      <c r="C90" s="357"/>
      <c r="D90" s="357"/>
      <c r="E90" s="357"/>
      <c r="F90" s="357"/>
      <c r="G90" s="357"/>
      <c r="H90" s="199">
        <v>3</v>
      </c>
      <c r="I90" s="199">
        <v>4</v>
      </c>
      <c r="J90" s="199">
        <v>5</v>
      </c>
    </row>
    <row r="91" spans="1:10" s="194" customFormat="1" x14ac:dyDescent="0.25">
      <c r="A91" s="199">
        <v>1</v>
      </c>
      <c r="B91" s="404" t="s">
        <v>361</v>
      </c>
      <c r="C91" s="405"/>
      <c r="D91" s="405"/>
      <c r="E91" s="405"/>
      <c r="F91" s="405"/>
      <c r="G91" s="406"/>
      <c r="H91" s="201" t="s">
        <v>19</v>
      </c>
      <c r="I91" s="2">
        <f>J91/H91</f>
        <v>15000</v>
      </c>
      <c r="J91" s="2">
        <v>30000</v>
      </c>
    </row>
    <row r="92" spans="1:10" s="194" customFormat="1" x14ac:dyDescent="0.25">
      <c r="A92" s="199">
        <v>2</v>
      </c>
      <c r="B92" s="404" t="s">
        <v>253</v>
      </c>
      <c r="C92" s="405"/>
      <c r="D92" s="405"/>
      <c r="E92" s="405"/>
      <c r="F92" s="405"/>
      <c r="G92" s="406"/>
      <c r="H92" s="201" t="s">
        <v>64</v>
      </c>
      <c r="I92" s="2">
        <f t="shared" ref="I92:I98" si="0">J92/H92</f>
        <v>35125</v>
      </c>
      <c r="J92" s="2">
        <v>281000</v>
      </c>
    </row>
    <row r="93" spans="1:10" s="194" customFormat="1" x14ac:dyDescent="0.25">
      <c r="A93" s="199">
        <v>3</v>
      </c>
      <c r="B93" s="332" t="s">
        <v>406</v>
      </c>
      <c r="C93" s="332"/>
      <c r="D93" s="332"/>
      <c r="E93" s="332"/>
      <c r="F93" s="332"/>
      <c r="G93" s="332"/>
      <c r="H93" s="201" t="s">
        <v>22</v>
      </c>
      <c r="I93" s="2">
        <f t="shared" si="0"/>
        <v>113.02644000000001</v>
      </c>
      <c r="J93" s="2">
        <v>113026.44</v>
      </c>
    </row>
    <row r="94" spans="1:10" x14ac:dyDescent="0.25">
      <c r="A94" s="23" t="s">
        <v>50</v>
      </c>
      <c r="B94" s="332" t="s">
        <v>407</v>
      </c>
      <c r="C94" s="332"/>
      <c r="D94" s="332"/>
      <c r="E94" s="332"/>
      <c r="F94" s="332"/>
      <c r="G94" s="332"/>
      <c r="H94" s="201" t="s">
        <v>533</v>
      </c>
      <c r="I94" s="2">
        <v>100</v>
      </c>
      <c r="J94" s="2">
        <f>1015684.83+1550000</f>
        <v>2565684.83</v>
      </c>
    </row>
    <row r="95" spans="1:10" s="194" customFormat="1" x14ac:dyDescent="0.25">
      <c r="A95" s="199">
        <v>5</v>
      </c>
      <c r="B95" s="307" t="s">
        <v>250</v>
      </c>
      <c r="C95" s="308"/>
      <c r="D95" s="308"/>
      <c r="E95" s="308"/>
      <c r="F95" s="308"/>
      <c r="G95" s="309"/>
      <c r="H95" s="201" t="s">
        <v>79</v>
      </c>
      <c r="I95" s="2">
        <f t="shared" si="0"/>
        <v>1460</v>
      </c>
      <c r="J95" s="2">
        <v>14600</v>
      </c>
    </row>
    <row r="96" spans="1:10" s="194" customFormat="1" x14ac:dyDescent="0.25">
      <c r="A96" s="199">
        <v>6</v>
      </c>
      <c r="B96" s="307" t="s">
        <v>252</v>
      </c>
      <c r="C96" s="308"/>
      <c r="D96" s="308"/>
      <c r="E96" s="308"/>
      <c r="F96" s="308"/>
      <c r="G96" s="309"/>
      <c r="H96" s="201" t="s">
        <v>534</v>
      </c>
      <c r="I96" s="2">
        <f t="shared" si="0"/>
        <v>3000</v>
      </c>
      <c r="J96" s="2">
        <v>150000</v>
      </c>
    </row>
    <row r="97" spans="1:10" x14ac:dyDescent="0.25">
      <c r="A97" s="23" t="s">
        <v>63</v>
      </c>
      <c r="B97" s="332" t="s">
        <v>251</v>
      </c>
      <c r="C97" s="332"/>
      <c r="D97" s="332"/>
      <c r="E97" s="332"/>
      <c r="F97" s="332"/>
      <c r="G97" s="332"/>
      <c r="H97" s="201" t="s">
        <v>535</v>
      </c>
      <c r="I97" s="2">
        <f t="shared" si="0"/>
        <v>364.13235294117646</v>
      </c>
      <c r="J97" s="2">
        <v>30951.25</v>
      </c>
    </row>
    <row r="98" spans="1:10" s="194" customFormat="1" x14ac:dyDescent="0.25">
      <c r="A98" s="199">
        <v>8</v>
      </c>
      <c r="B98" s="307" t="s">
        <v>542</v>
      </c>
      <c r="C98" s="308"/>
      <c r="D98" s="308"/>
      <c r="E98" s="308"/>
      <c r="F98" s="308"/>
      <c r="G98" s="309"/>
      <c r="H98" s="201" t="s">
        <v>22</v>
      </c>
      <c r="I98" s="2">
        <f t="shared" si="0"/>
        <v>277.22785999999996</v>
      </c>
      <c r="J98" s="2">
        <f>222227.86-5000+60000</f>
        <v>277227.86</v>
      </c>
    </row>
    <row r="99" spans="1:10" x14ac:dyDescent="0.25">
      <c r="A99" s="31"/>
      <c r="B99" s="348" t="s">
        <v>117</v>
      </c>
      <c r="C99" s="348"/>
      <c r="D99" s="348"/>
      <c r="E99" s="348"/>
      <c r="F99" s="348"/>
      <c r="G99" s="348"/>
      <c r="H99" s="2"/>
      <c r="I99" s="199" t="s">
        <v>41</v>
      </c>
      <c r="J99" s="2">
        <f>SUM(J91:J98)</f>
        <v>3462490.38</v>
      </c>
    </row>
    <row r="100" spans="1:10" s="193" customFormat="1" ht="11.25" x14ac:dyDescent="0.25">
      <c r="D100" s="278"/>
      <c r="E100" s="278"/>
      <c r="G100" s="278"/>
      <c r="H100" s="278"/>
    </row>
    <row r="101" spans="1:10" x14ac:dyDescent="0.25">
      <c r="A101" s="17" t="s">
        <v>256</v>
      </c>
    </row>
    <row r="102" spans="1:10" x14ac:dyDescent="0.25">
      <c r="A102" s="17" t="s">
        <v>257</v>
      </c>
      <c r="D102" s="277" t="s">
        <v>258</v>
      </c>
      <c r="E102" s="277"/>
      <c r="F102" s="194" t="s">
        <v>259</v>
      </c>
      <c r="G102" s="277" t="s">
        <v>363</v>
      </c>
      <c r="H102" s="277"/>
    </row>
    <row r="103" spans="1:10" s="193" customFormat="1" ht="11.25" x14ac:dyDescent="0.25">
      <c r="D103" s="278" t="s">
        <v>260</v>
      </c>
      <c r="E103" s="278"/>
      <c r="F103" s="193" t="s">
        <v>261</v>
      </c>
      <c r="G103" s="278" t="s">
        <v>262</v>
      </c>
      <c r="H103" s="278"/>
    </row>
    <row r="105" spans="1:10" x14ac:dyDescent="0.25">
      <c r="A105" s="17" t="s">
        <v>263</v>
      </c>
      <c r="D105" s="277" t="s">
        <v>264</v>
      </c>
      <c r="E105" s="277"/>
      <c r="F105" s="195" t="s">
        <v>265</v>
      </c>
      <c r="G105" s="279" t="s">
        <v>266</v>
      </c>
      <c r="H105" s="279"/>
    </row>
    <row r="106" spans="1:10" x14ac:dyDescent="0.25">
      <c r="C106" s="193"/>
      <c r="D106" s="278" t="s">
        <v>260</v>
      </c>
      <c r="E106" s="278"/>
      <c r="F106" s="193" t="s">
        <v>267</v>
      </c>
      <c r="G106" s="278"/>
      <c r="H106" s="278"/>
    </row>
    <row r="107" spans="1:10" x14ac:dyDescent="0.25">
      <c r="A107" s="17" t="s">
        <v>557</v>
      </c>
    </row>
    <row r="111" spans="1:10" x14ac:dyDescent="0.25">
      <c r="D111" s="277"/>
      <c r="E111" s="277"/>
      <c r="F111" s="195"/>
      <c r="G111" s="279"/>
      <c r="H111" s="279"/>
    </row>
    <row r="112" spans="1:10" x14ac:dyDescent="0.25">
      <c r="A112" s="193"/>
      <c r="B112" s="193"/>
      <c r="C112" s="193"/>
      <c r="D112" s="278"/>
      <c r="E112" s="278"/>
      <c r="F112" s="193"/>
      <c r="G112" s="278"/>
      <c r="H112" s="278"/>
    </row>
  </sheetData>
  <mergeCells count="118">
    <mergeCell ref="D106:E106"/>
    <mergeCell ref="G106:H106"/>
    <mergeCell ref="D111:E111"/>
    <mergeCell ref="G111:H111"/>
    <mergeCell ref="D112:E112"/>
    <mergeCell ref="G112:H112"/>
    <mergeCell ref="D102:E102"/>
    <mergeCell ref="G102:H102"/>
    <mergeCell ref="D103:E103"/>
    <mergeCell ref="G103:H103"/>
    <mergeCell ref="D105:E105"/>
    <mergeCell ref="G105:H105"/>
    <mergeCell ref="B99:G99"/>
    <mergeCell ref="D100:E100"/>
    <mergeCell ref="G100:H100"/>
    <mergeCell ref="B90:G90"/>
    <mergeCell ref="B91:G91"/>
    <mergeCell ref="B92:G92"/>
    <mergeCell ref="B95:G95"/>
    <mergeCell ref="B97:G97"/>
    <mergeCell ref="B98:G98"/>
    <mergeCell ref="B82:H82"/>
    <mergeCell ref="B83:H83"/>
    <mergeCell ref="B84:H84"/>
    <mergeCell ref="B85:H85"/>
    <mergeCell ref="A88:J88"/>
    <mergeCell ref="B86:H86"/>
    <mergeCell ref="B93:G93"/>
    <mergeCell ref="B94:G94"/>
    <mergeCell ref="B96:G96"/>
    <mergeCell ref="B89:G89"/>
    <mergeCell ref="C73:J73"/>
    <mergeCell ref="B77:G77"/>
    <mergeCell ref="B78:G78"/>
    <mergeCell ref="A80:J80"/>
    <mergeCell ref="D74:J74"/>
    <mergeCell ref="B75:G75"/>
    <mergeCell ref="B76:G76"/>
    <mergeCell ref="B81:H81"/>
    <mergeCell ref="B65:F65"/>
    <mergeCell ref="B66:F66"/>
    <mergeCell ref="B67:F67"/>
    <mergeCell ref="B68:F68"/>
    <mergeCell ref="B69:F69"/>
    <mergeCell ref="B70:F70"/>
    <mergeCell ref="A72:J72"/>
    <mergeCell ref="B58:G58"/>
    <mergeCell ref="A60:J60"/>
    <mergeCell ref="D52:J52"/>
    <mergeCell ref="B54:G54"/>
    <mergeCell ref="B55:G55"/>
    <mergeCell ref="B56:G56"/>
    <mergeCell ref="A61:J61"/>
    <mergeCell ref="C62:J62"/>
    <mergeCell ref="D63:J63"/>
    <mergeCell ref="B57:G57"/>
    <mergeCell ref="B43:H43"/>
    <mergeCell ref="B44:H44"/>
    <mergeCell ref="B45:H45"/>
    <mergeCell ref="B46:H46"/>
    <mergeCell ref="B47:H47"/>
    <mergeCell ref="B48:H48"/>
    <mergeCell ref="A50:J50"/>
    <mergeCell ref="C51:J51"/>
    <mergeCell ref="J36:J37"/>
    <mergeCell ref="B37:H37"/>
    <mergeCell ref="B38:H38"/>
    <mergeCell ref="B39:H39"/>
    <mergeCell ref="B40:H40"/>
    <mergeCell ref="A41:A42"/>
    <mergeCell ref="B41:H41"/>
    <mergeCell ref="I41:I42"/>
    <mergeCell ref="J41:J42"/>
    <mergeCell ref="B42:H42"/>
    <mergeCell ref="B33:H33"/>
    <mergeCell ref="B34:H34"/>
    <mergeCell ref="B35:H35"/>
    <mergeCell ref="A36:A37"/>
    <mergeCell ref="B36:H36"/>
    <mergeCell ref="I36:I37"/>
    <mergeCell ref="B26:H26"/>
    <mergeCell ref="B27:H27"/>
    <mergeCell ref="B28:H28"/>
    <mergeCell ref="B29:H29"/>
    <mergeCell ref="B30:H30"/>
    <mergeCell ref="B31:H31"/>
    <mergeCell ref="A14:J14"/>
    <mergeCell ref="B16:H16"/>
    <mergeCell ref="B17:H17"/>
    <mergeCell ref="B18:H18"/>
    <mergeCell ref="B22:H22"/>
    <mergeCell ref="B23:H23"/>
    <mergeCell ref="A24:A25"/>
    <mergeCell ref="B24:H24"/>
    <mergeCell ref="I24:I25"/>
    <mergeCell ref="J24:J25"/>
    <mergeCell ref="B25:H25"/>
    <mergeCell ref="A19:A20"/>
    <mergeCell ref="B19:H19"/>
    <mergeCell ref="I19:I20"/>
    <mergeCell ref="J19:J20"/>
    <mergeCell ref="B20:H20"/>
    <mergeCell ref="B21:H21"/>
    <mergeCell ref="A1:J1"/>
    <mergeCell ref="A2:J2"/>
    <mergeCell ref="A4:J4"/>
    <mergeCell ref="C3:J3"/>
    <mergeCell ref="I6:I8"/>
    <mergeCell ref="J6:J8"/>
    <mergeCell ref="D7:D8"/>
    <mergeCell ref="E7:G7"/>
    <mergeCell ref="A12:B12"/>
    <mergeCell ref="D5:J5"/>
    <mergeCell ref="A6:A8"/>
    <mergeCell ref="B6:B8"/>
    <mergeCell ref="C6:C8"/>
    <mergeCell ref="D6:G6"/>
    <mergeCell ref="H6:H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Приложение 2 ПФХД стр1-4</vt:lpstr>
      <vt:lpstr>Приложение 2 ПФХД стр5-7</vt:lpstr>
      <vt:lpstr>Приложение к ПФХД доходы</vt:lpstr>
      <vt:lpstr>Приложение к ПФХД расходы КФО 4</vt:lpstr>
      <vt:lpstr>Приложение к ПФХД расходы КФО 5</vt:lpstr>
      <vt:lpstr>Приложение к ПФХД расходы КФО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Людмила Николаевна Варенова</cp:lastModifiedBy>
  <cp:lastPrinted>2021-03-22T09:07:42Z</cp:lastPrinted>
  <dcterms:created xsi:type="dcterms:W3CDTF">2020-01-21T14:44:18Z</dcterms:created>
  <dcterms:modified xsi:type="dcterms:W3CDTF">2021-03-22T09:09:51Z</dcterms:modified>
</cp:coreProperties>
</file>